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tabRatio="790" activeTab="0"/>
  </bookViews>
  <sheets>
    <sheet name="stats lycées et activités " sheetId="1" r:id="rId1"/>
    <sheet name="stats lycées" sheetId="2" r:id="rId2"/>
    <sheet name="IGEN" sheetId="3" r:id="rId3"/>
    <sheet name="stats activités " sheetId="4" r:id="rId4"/>
  </sheets>
  <definedNames>
    <definedName name="_xlnm._FilterDatabase" localSheetId="3" hidden="1">'stats activités '!$B$1:$B$54</definedName>
    <definedName name="_xlnm.Print_Area" localSheetId="3">'stats activités '!$A$1:$L$54</definedName>
    <definedName name="_xlnm.Print_Area" localSheetId="1">'stats lycées'!$A$1:$Q$16</definedName>
  </definedNames>
  <calcPr fullCalcOnLoad="1"/>
</workbook>
</file>

<file path=xl/sharedStrings.xml><?xml version="1.0" encoding="utf-8"?>
<sst xmlns="http://schemas.openxmlformats.org/spreadsheetml/2006/main" count="297" uniqueCount="138">
  <si>
    <t>ART DU CIRQUE</t>
  </si>
  <si>
    <t>CHOREGRAPHIE COLLECTIVE</t>
  </si>
  <si>
    <t>DEMI FOND</t>
  </si>
  <si>
    <t>SAVATTE-BF</t>
  </si>
  <si>
    <t>DANSE  COLL</t>
  </si>
  <si>
    <t>moy.acad</t>
  </si>
  <si>
    <t>AEROBIC</t>
  </si>
  <si>
    <t>RELAIS-VIT</t>
  </si>
  <si>
    <t>SAUVETAGE</t>
  </si>
  <si>
    <t>COURSE EN DUREE</t>
  </si>
  <si>
    <t>EPREUVES</t>
  </si>
  <si>
    <t>Effectif total</t>
  </si>
  <si>
    <t>Effectif F</t>
  </si>
  <si>
    <t>Effectif G</t>
  </si>
  <si>
    <t>MOYENNE</t>
  </si>
  <si>
    <t>Moyenne F</t>
  </si>
  <si>
    <t>Moyenne G</t>
  </si>
  <si>
    <t>Ecart F/G</t>
  </si>
  <si>
    <t>MOYENNES</t>
  </si>
  <si>
    <t>F</t>
  </si>
  <si>
    <t>VB</t>
  </si>
  <si>
    <t>HB</t>
  </si>
  <si>
    <t>RUGBY</t>
  </si>
  <si>
    <t>PENTABOND</t>
  </si>
  <si>
    <t>DISQUE</t>
  </si>
  <si>
    <t>JAVELOT</t>
  </si>
  <si>
    <t>NATATION</t>
  </si>
  <si>
    <t>CO</t>
  </si>
  <si>
    <t>TENNIS DE TABLE</t>
  </si>
  <si>
    <t>BADMINTON</t>
  </si>
  <si>
    <t>HAUTEUR</t>
  </si>
  <si>
    <t>BB</t>
  </si>
  <si>
    <t>HAIES</t>
  </si>
  <si>
    <t>FB</t>
  </si>
  <si>
    <t>GYM</t>
  </si>
  <si>
    <t>POIDS</t>
  </si>
  <si>
    <t>MUSCULATION</t>
  </si>
  <si>
    <t>ACROSPORT</t>
  </si>
  <si>
    <t>ESCALADE</t>
  </si>
  <si>
    <t>JUDO</t>
  </si>
  <si>
    <t>3 X 500m</t>
  </si>
  <si>
    <t>TENNIS DE T</t>
  </si>
  <si>
    <t>moyenne</t>
  </si>
  <si>
    <t>% inapte (disp)</t>
  </si>
  <si>
    <t>ETABLISSEMENTS</t>
  </si>
  <si>
    <t>G</t>
  </si>
  <si>
    <t>Moy.</t>
  </si>
  <si>
    <t>% notes</t>
  </si>
  <si>
    <t>Ecart à la</t>
  </si>
  <si>
    <t>Ecart entre</t>
  </si>
  <si>
    <t>EPS</t>
  </si>
  <si>
    <t>Brutes</t>
  </si>
  <si>
    <t>&lt; 10</t>
  </si>
  <si>
    <t>&gt; =13</t>
  </si>
  <si>
    <t xml:space="preserve">moy F </t>
  </si>
  <si>
    <t>moy acad</t>
  </si>
  <si>
    <t xml:space="preserve">moy G </t>
  </si>
  <si>
    <t>F et G</t>
  </si>
  <si>
    <t>Moyennes académiques</t>
  </si>
  <si>
    <t>PORT VILA</t>
  </si>
  <si>
    <t>WALLIS</t>
  </si>
  <si>
    <t>POUEMBOUT</t>
  </si>
  <si>
    <t>LA PEROUSE</t>
  </si>
  <si>
    <t>JULES GARNIER</t>
  </si>
  <si>
    <t>BLAISE PASCAL</t>
  </si>
  <si>
    <t>DO KAMO</t>
  </si>
  <si>
    <t>LYCEE DES ILES</t>
  </si>
  <si>
    <t>ANOVA</t>
  </si>
  <si>
    <t>POINDIMIE</t>
  </si>
  <si>
    <t>GRAND NOUMEA</t>
  </si>
  <si>
    <t>Nombre d'inapte total(disp)</t>
  </si>
  <si>
    <t>Nombre d'inapte partiel</t>
  </si>
  <si>
    <t>% inapte partiel</t>
  </si>
  <si>
    <t>TOTAL</t>
  </si>
  <si>
    <t>ARTS DU CIRQUE</t>
  </si>
  <si>
    <t>VA'A</t>
  </si>
  <si>
    <t>CP 5</t>
  </si>
  <si>
    <t>CP 4</t>
  </si>
  <si>
    <t>CP  3</t>
  </si>
  <si>
    <t>CP  2</t>
  </si>
  <si>
    <t>CP   1</t>
  </si>
  <si>
    <t>STEP</t>
  </si>
  <si>
    <t>%</t>
  </si>
  <si>
    <t>TABLEAU D'ANALYSE DU CCF 2013        BAC Général et Technologique</t>
  </si>
  <si>
    <t>2013 GT</t>
  </si>
  <si>
    <t xml:space="preserve">ACADEMIE  :                  </t>
  </si>
  <si>
    <t>Garçons</t>
  </si>
  <si>
    <t>Filles</t>
  </si>
  <si>
    <t>Tous</t>
  </si>
  <si>
    <t>Nombre</t>
  </si>
  <si>
    <t>Moyenne</t>
  </si>
  <si>
    <t>EPREUVES LISTE NATIONALE</t>
  </si>
  <si>
    <t>BADMINTON SIMPLE</t>
  </si>
  <si>
    <t>BASKET-BALL</t>
  </si>
  <si>
    <t>COURSE D'ORIENTATION</t>
  </si>
  <si>
    <t>COURSE DE DEMI-FOND</t>
  </si>
  <si>
    <t>COURSE DE HAIES</t>
  </si>
  <si>
    <t>FOOTBALL</t>
  </si>
  <si>
    <t>GYMNASTIQUE (SOL ET AGRES)</t>
  </si>
  <si>
    <t>GYMNASTIQUE RYTHMIQUE</t>
  </si>
  <si>
    <t>HANDBALL</t>
  </si>
  <si>
    <t>LANCER DU JAVELOT</t>
  </si>
  <si>
    <t>NATATION DE DISTANCE</t>
  </si>
  <si>
    <t>NATATION DE VITESSE</t>
  </si>
  <si>
    <t>NATATION EN DUREE</t>
  </si>
  <si>
    <t>RELAIS VITESSE</t>
  </si>
  <si>
    <t>SAUT EN HAUTEUR</t>
  </si>
  <si>
    <t>SAUT EN PENTABOND</t>
  </si>
  <si>
    <t>SAVATE BOXE FRANCAISE</t>
  </si>
  <si>
    <t>TENNIS TABLE SIMPLE</t>
  </si>
  <si>
    <t>VOLLEY-BALL</t>
  </si>
  <si>
    <t>EPREUVES ADAPTEES</t>
  </si>
  <si>
    <t>EPREUVES ADAPTEES ACADEMIQUES</t>
  </si>
  <si>
    <t>EPREUVES ACADEMIQUES</t>
  </si>
  <si>
    <t>EPREUVES FACULTATIVES CCF</t>
  </si>
  <si>
    <t>DISPENSES</t>
  </si>
  <si>
    <t>EPREUVES PONCTUELLES</t>
  </si>
  <si>
    <t>EPREUVES PONCTUELLES OBLIGATOIRE</t>
  </si>
  <si>
    <t>GYM / TDET</t>
  </si>
  <si>
    <t>3X500 / BADMINTON</t>
  </si>
  <si>
    <t>3X500 / TDET</t>
  </si>
  <si>
    <t>GYM / BADMINTON</t>
  </si>
  <si>
    <t>BADMINTON / SAUVETAGE</t>
  </si>
  <si>
    <t>EPREUVES FACULTATIVES PONCTUELLES</t>
  </si>
  <si>
    <t>TENNIS</t>
  </si>
  <si>
    <t>ENSEIGNEMENT DE COMPLEMENT</t>
  </si>
  <si>
    <t xml:space="preserve">BILAN 2013    BAC GT            NOUVELLE CALEDONIE par activités                         </t>
  </si>
  <si>
    <t>Tir à l'arc</t>
  </si>
  <si>
    <t>LANCER DE POIDS</t>
  </si>
  <si>
    <t>TIR A L'ARC</t>
  </si>
  <si>
    <t>PLANCHE A VOILE</t>
  </si>
  <si>
    <t>GR</t>
  </si>
  <si>
    <t>PAV</t>
  </si>
  <si>
    <t>CP1</t>
  </si>
  <si>
    <t>CP2</t>
  </si>
  <si>
    <t>CP3</t>
  </si>
  <si>
    <t>CP4</t>
  </si>
  <si>
    <t>CP5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</si>
</sst>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0.0"/>
    <numFmt numFmtId="174" formatCode="dd/mm/yy;@"/>
    <numFmt numFmtId="175" formatCode="[$-40C]d\-mmm\-yyyy;@"/>
    <numFmt numFmtId="176" formatCode="[$-40C]dddd\ d\ mmmm\ yyyy"/>
  </numFmts>
  <fonts count="67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174" fontId="0" fillId="28" borderId="0" applyFill="0">
      <alignment vertical="center"/>
      <protection/>
    </xf>
    <xf numFmtId="0" fontId="55" fillId="29" borderId="1" applyNumberFormat="0" applyAlignment="0" applyProtection="0"/>
    <xf numFmtId="0" fontId="56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3" borderId="9" applyNumberFormat="0" applyAlignment="0" applyProtection="0"/>
  </cellStyleXfs>
  <cellXfs count="443">
    <xf numFmtId="0" fontId="0" fillId="0" borderId="0" xfId="0" applyAlignment="1">
      <alignment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4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 applyProtection="1">
      <alignment vertical="center" textRotation="76"/>
      <protection/>
    </xf>
    <xf numFmtId="0" fontId="5" fillId="35" borderId="15" xfId="0" applyFont="1" applyFill="1" applyBorder="1" applyAlignment="1" applyProtection="1">
      <alignment vertical="center" textRotation="76"/>
      <protection/>
    </xf>
    <xf numFmtId="0" fontId="4" fillId="35" borderId="16" xfId="0" applyFont="1" applyFill="1" applyBorder="1" applyAlignment="1" applyProtection="1">
      <alignment vertical="center" textRotation="76"/>
      <protection/>
    </xf>
    <xf numFmtId="0" fontId="0" fillId="35" borderId="0" xfId="0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173" fontId="15" fillId="0" borderId="10" xfId="0" applyNumberFormat="1" applyFont="1" applyFill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vertical="center"/>
    </xf>
    <xf numFmtId="173" fontId="8" fillId="36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173" fontId="11" fillId="0" borderId="23" xfId="0" applyNumberFormat="1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2" fontId="19" fillId="0" borderId="2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2" fontId="11" fillId="0" borderId="3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73" fontId="11" fillId="0" borderId="12" xfId="0" applyNumberFormat="1" applyFont="1" applyFill="1" applyBorder="1" applyAlignment="1">
      <alignment horizontal="center" vertical="center"/>
    </xf>
    <xf numFmtId="173" fontId="11" fillId="0" borderId="30" xfId="0" applyNumberFormat="1" applyFont="1" applyFill="1" applyBorder="1" applyAlignment="1">
      <alignment horizontal="center" vertical="center"/>
    </xf>
    <xf numFmtId="2" fontId="11" fillId="0" borderId="34" xfId="0" applyNumberFormat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1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17" fillId="38" borderId="36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9" fontId="9" fillId="35" borderId="10" xfId="0" applyNumberFormat="1" applyFont="1" applyFill="1" applyBorder="1" applyAlignment="1">
      <alignment horizontal="center" vertical="center"/>
    </xf>
    <xf numFmtId="9" fontId="9" fillId="35" borderId="36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2" fontId="9" fillId="35" borderId="10" xfId="0" applyNumberFormat="1" applyFont="1" applyFill="1" applyBorder="1" applyAlignment="1">
      <alignment horizontal="center" vertical="center"/>
    </xf>
    <xf numFmtId="9" fontId="0" fillId="35" borderId="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2" fontId="9" fillId="35" borderId="36" xfId="0" applyNumberFormat="1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10" fontId="0" fillId="37" borderId="12" xfId="0" applyNumberFormat="1" applyFill="1" applyBorder="1" applyAlignment="1">
      <alignment horizontal="center" vertical="center"/>
    </xf>
    <xf numFmtId="10" fontId="0" fillId="37" borderId="38" xfId="0" applyNumberForma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2" fontId="0" fillId="35" borderId="0" xfId="0" applyNumberFormat="1" applyFill="1" applyBorder="1" applyAlignment="1">
      <alignment vertical="center"/>
    </xf>
    <xf numFmtId="10" fontId="11" fillId="35" borderId="10" xfId="0" applyNumberFormat="1" applyFont="1" applyFill="1" applyBorder="1" applyAlignment="1">
      <alignment horizontal="right" vertical="center"/>
    </xf>
    <xf numFmtId="10" fontId="9" fillId="35" borderId="36" xfId="0" applyNumberFormat="1" applyFont="1" applyFill="1" applyBorder="1" applyAlignment="1">
      <alignment horizontal="center" vertical="center"/>
    </xf>
    <xf numFmtId="9" fontId="0" fillId="35" borderId="10" xfId="0" applyNumberFormat="1" applyFill="1" applyBorder="1" applyAlignment="1">
      <alignment horizontal="center" vertical="center"/>
    </xf>
    <xf numFmtId="9" fontId="0" fillId="35" borderId="36" xfId="0" applyNumberFormat="1" applyFill="1" applyBorder="1" applyAlignment="1">
      <alignment horizontal="center" vertical="center"/>
    </xf>
    <xf numFmtId="9" fontId="9" fillId="35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 wrapText="1"/>
    </xf>
    <xf numFmtId="0" fontId="13" fillId="38" borderId="0" xfId="0" applyFont="1" applyFill="1" applyBorder="1" applyAlignment="1">
      <alignment vertical="center"/>
    </xf>
    <xf numFmtId="0" fontId="12" fillId="34" borderId="39" xfId="0" applyFont="1" applyFill="1" applyBorder="1" applyAlignment="1">
      <alignment vertical="center"/>
    </xf>
    <xf numFmtId="9" fontId="11" fillId="37" borderId="39" xfId="0" applyNumberFormat="1" applyFont="1" applyFill="1" applyBorder="1" applyAlignment="1">
      <alignment horizontal="center" vertical="center"/>
    </xf>
    <xf numFmtId="10" fontId="9" fillId="37" borderId="39" xfId="0" applyNumberFormat="1" applyFont="1" applyFill="1" applyBorder="1" applyAlignment="1">
      <alignment horizontal="center" vertical="center"/>
    </xf>
    <xf numFmtId="9" fontId="11" fillId="37" borderId="40" xfId="0" applyNumberFormat="1" applyFont="1" applyFill="1" applyBorder="1" applyAlignment="1">
      <alignment horizontal="center" vertical="center"/>
    </xf>
    <xf numFmtId="10" fontId="9" fillId="37" borderId="40" xfId="0" applyNumberFormat="1" applyFont="1" applyFill="1" applyBorder="1" applyAlignment="1">
      <alignment horizontal="center" vertical="center"/>
    </xf>
    <xf numFmtId="2" fontId="0" fillId="37" borderId="39" xfId="0" applyNumberFormat="1" applyFill="1" applyBorder="1" applyAlignment="1">
      <alignment horizontal="center" vertical="center"/>
    </xf>
    <xf numFmtId="2" fontId="0" fillId="37" borderId="41" xfId="0" applyNumberFormat="1" applyFill="1" applyBorder="1" applyAlignment="1">
      <alignment horizontal="center" vertical="center"/>
    </xf>
    <xf numFmtId="2" fontId="9" fillId="37" borderId="39" xfId="0" applyNumberFormat="1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vertical="center"/>
    </xf>
    <xf numFmtId="9" fontId="0" fillId="35" borderId="20" xfId="0" applyNumberFormat="1" applyFill="1" applyBorder="1" applyAlignment="1">
      <alignment horizontal="center" vertical="center"/>
    </xf>
    <xf numFmtId="9" fontId="9" fillId="35" borderId="20" xfId="0" applyNumberFormat="1" applyFont="1" applyFill="1" applyBorder="1" applyAlignment="1">
      <alignment horizontal="center" vertical="center"/>
    </xf>
    <xf numFmtId="9" fontId="9" fillId="35" borderId="42" xfId="0" applyNumberFormat="1" applyFont="1" applyFill="1" applyBorder="1" applyAlignment="1">
      <alignment horizontal="center" vertical="center"/>
    </xf>
    <xf numFmtId="9" fontId="0" fillId="35" borderId="42" xfId="0" applyNumberForma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0" fillId="35" borderId="43" xfId="0" applyNumberFormat="1" applyFill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2" fontId="9" fillId="35" borderId="44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vertical="center"/>
    </xf>
    <xf numFmtId="2" fontId="9" fillId="35" borderId="23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vertical="center"/>
    </xf>
    <xf numFmtId="9" fontId="0" fillId="35" borderId="46" xfId="0" applyNumberFormat="1" applyFill="1" applyBorder="1" applyAlignment="1">
      <alignment horizontal="center" vertical="center"/>
    </xf>
    <xf numFmtId="9" fontId="9" fillId="35" borderId="46" xfId="0" applyNumberFormat="1" applyFont="1" applyFill="1" applyBorder="1" applyAlignment="1">
      <alignment horizontal="center" vertical="center"/>
    </xf>
    <xf numFmtId="172" fontId="0" fillId="35" borderId="46" xfId="0" applyNumberFormat="1" applyFill="1" applyBorder="1" applyAlignment="1">
      <alignment horizontal="center" vertical="center"/>
    </xf>
    <xf numFmtId="9" fontId="9" fillId="35" borderId="47" xfId="0" applyNumberFormat="1" applyFont="1" applyFill="1" applyBorder="1" applyAlignment="1">
      <alignment horizontal="center" vertical="center"/>
    </xf>
    <xf numFmtId="9" fontId="0" fillId="35" borderId="47" xfId="0" applyNumberForma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0" fillId="35" borderId="48" xfId="0" applyNumberFormat="1" applyFill="1" applyBorder="1" applyAlignment="1">
      <alignment horizontal="center" vertical="center"/>
    </xf>
    <xf numFmtId="2" fontId="0" fillId="35" borderId="46" xfId="0" applyNumberFormat="1" applyFill="1" applyBorder="1" applyAlignment="1">
      <alignment horizontal="center" vertical="center"/>
    </xf>
    <xf numFmtId="2" fontId="9" fillId="35" borderId="49" xfId="0" applyNumberFormat="1" applyFont="1" applyFill="1" applyBorder="1" applyAlignment="1">
      <alignment horizontal="center" vertical="center"/>
    </xf>
    <xf numFmtId="9" fontId="15" fillId="0" borderId="36" xfId="0" applyNumberFormat="1" applyFont="1" applyFill="1" applyBorder="1" applyAlignment="1">
      <alignment horizontal="right" vertical="center"/>
    </xf>
    <xf numFmtId="9" fontId="15" fillId="35" borderId="10" xfId="0" applyNumberFormat="1" applyFont="1" applyFill="1" applyBorder="1" applyAlignment="1">
      <alignment horizontal="right" vertical="center"/>
    </xf>
    <xf numFmtId="9" fontId="15" fillId="35" borderId="36" xfId="0" applyNumberFormat="1" applyFont="1" applyFill="1" applyBorder="1" applyAlignment="1">
      <alignment horizontal="right" vertical="center"/>
    </xf>
    <xf numFmtId="172" fontId="11" fillId="35" borderId="10" xfId="0" applyNumberFormat="1" applyFont="1" applyFill="1" applyBorder="1" applyAlignment="1">
      <alignment horizontal="right" vertical="center"/>
    </xf>
    <xf numFmtId="172" fontId="15" fillId="0" borderId="10" xfId="0" applyNumberFormat="1" applyFont="1" applyFill="1" applyBorder="1" applyAlignment="1">
      <alignment horizontal="right" vertical="center"/>
    </xf>
    <xf numFmtId="172" fontId="15" fillId="0" borderId="36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2" fontId="11" fillId="0" borderId="26" xfId="0" applyNumberFormat="1" applyFont="1" applyFill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/>
    </xf>
    <xf numFmtId="0" fontId="0" fillId="35" borderId="39" xfId="0" applyFill="1" applyBorder="1" applyAlignment="1">
      <alignment horizontal="center" vertical="center"/>
    </xf>
    <xf numFmtId="9" fontId="9" fillId="38" borderId="39" xfId="0" applyNumberFormat="1" applyFont="1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9" fontId="9" fillId="38" borderId="40" xfId="0" applyNumberFormat="1" applyFont="1" applyFill="1" applyBorder="1" applyAlignment="1">
      <alignment horizontal="center" vertical="center"/>
    </xf>
    <xf numFmtId="2" fontId="0" fillId="38" borderId="39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0" fillId="0" borderId="38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0" fillId="0" borderId="43" xfId="0" applyNumberFormat="1" applyFill="1" applyBorder="1" applyAlignment="1">
      <alignment horizontal="center" vertical="center"/>
    </xf>
    <xf numFmtId="0" fontId="12" fillId="38" borderId="45" xfId="0" applyFont="1" applyFill="1" applyBorder="1" applyAlignment="1">
      <alignment vertical="center"/>
    </xf>
    <xf numFmtId="0" fontId="0" fillId="35" borderId="46" xfId="0" applyFill="1" applyBorder="1" applyAlignment="1">
      <alignment horizontal="center" vertical="center"/>
    </xf>
    <xf numFmtId="9" fontId="9" fillId="38" borderId="46" xfId="0" applyNumberFormat="1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9" fontId="9" fillId="38" borderId="47" xfId="0" applyNumberFormat="1" applyFont="1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2" fontId="0" fillId="38" borderId="48" xfId="0" applyNumberFormat="1" applyFill="1" applyBorder="1" applyAlignment="1">
      <alignment horizontal="center" vertical="center"/>
    </xf>
    <xf numFmtId="2" fontId="0" fillId="38" borderId="46" xfId="0" applyNumberFormat="1" applyFill="1" applyBorder="1" applyAlignment="1">
      <alignment horizontal="center" vertical="center"/>
    </xf>
    <xf numFmtId="0" fontId="12" fillId="38" borderId="39" xfId="0" applyFont="1" applyFill="1" applyBorder="1" applyAlignment="1">
      <alignment vertical="center" wrapText="1"/>
    </xf>
    <xf numFmtId="0" fontId="17" fillId="38" borderId="39" xfId="0" applyFont="1" applyFill="1" applyBorder="1" applyAlignment="1">
      <alignment horizontal="center" vertical="center" wrapText="1"/>
    </xf>
    <xf numFmtId="0" fontId="17" fillId="38" borderId="40" xfId="0" applyFont="1" applyFill="1" applyBorder="1" applyAlignment="1">
      <alignment horizontal="center" vertical="center"/>
    </xf>
    <xf numFmtId="0" fontId="7" fillId="38" borderId="40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17" fillId="38" borderId="39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vertical="center"/>
    </xf>
    <xf numFmtId="9" fontId="9" fillId="38" borderId="12" xfId="0" applyNumberFormat="1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9" fontId="9" fillId="38" borderId="37" xfId="0" applyNumberFormat="1" applyFont="1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2" fontId="0" fillId="38" borderId="12" xfId="0" applyNumberForma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50" xfId="0" applyFont="1" applyFill="1" applyBorder="1" applyAlignment="1" applyProtection="1">
      <alignment vertical="center" wrapText="1"/>
      <protection locked="0"/>
    </xf>
    <xf numFmtId="0" fontId="25" fillId="37" borderId="51" xfId="0" applyFont="1" applyFill="1" applyBorder="1" applyAlignment="1">
      <alignment horizontal="center"/>
    </xf>
    <xf numFmtId="0" fontId="25" fillId="37" borderId="52" xfId="0" applyFont="1" applyFill="1" applyBorder="1" applyAlignment="1">
      <alignment horizontal="center"/>
    </xf>
    <xf numFmtId="0" fontId="25" fillId="37" borderId="53" xfId="0" applyFont="1" applyFill="1" applyBorder="1" applyAlignment="1">
      <alignment horizontal="center"/>
    </xf>
    <xf numFmtId="0" fontId="31" fillId="37" borderId="51" xfId="0" applyFont="1" applyFill="1" applyBorder="1" applyAlignment="1">
      <alignment horizontal="center"/>
    </xf>
    <xf numFmtId="0" fontId="31" fillId="37" borderId="52" xfId="0" applyFont="1" applyFill="1" applyBorder="1" applyAlignment="1">
      <alignment horizontal="center"/>
    </xf>
    <xf numFmtId="0" fontId="31" fillId="37" borderId="54" xfId="0" applyFont="1" applyFill="1" applyBorder="1" applyAlignment="1">
      <alignment horizontal="center"/>
    </xf>
    <xf numFmtId="0" fontId="26" fillId="37" borderId="53" xfId="0" applyFont="1" applyFill="1" applyBorder="1" applyAlignment="1">
      <alignment horizontal="center"/>
    </xf>
    <xf numFmtId="0" fontId="26" fillId="37" borderId="52" xfId="0" applyFont="1" applyFill="1" applyBorder="1" applyAlignment="1">
      <alignment horizontal="center"/>
    </xf>
    <xf numFmtId="0" fontId="26" fillId="37" borderId="54" xfId="0" applyFont="1" applyFill="1" applyBorder="1" applyAlignment="1">
      <alignment horizontal="center"/>
    </xf>
    <xf numFmtId="0" fontId="24" fillId="39" borderId="55" xfId="0" applyFont="1" applyFill="1" applyBorder="1" applyAlignment="1">
      <alignment horizontal="center" vertical="center"/>
    </xf>
    <xf numFmtId="0" fontId="25" fillId="39" borderId="28" xfId="0" applyFont="1" applyFill="1" applyBorder="1" applyAlignment="1">
      <alignment horizontal="center"/>
    </xf>
    <xf numFmtId="0" fontId="31" fillId="39" borderId="28" xfId="0" applyFont="1" applyFill="1" applyBorder="1" applyAlignment="1">
      <alignment horizontal="center"/>
    </xf>
    <xf numFmtId="0" fontId="26" fillId="39" borderId="28" xfId="0" applyFont="1" applyFill="1" applyBorder="1" applyAlignment="1">
      <alignment horizontal="center"/>
    </xf>
    <xf numFmtId="0" fontId="26" fillId="39" borderId="56" xfId="0" applyFont="1" applyFill="1" applyBorder="1" applyAlignment="1">
      <alignment horizontal="center"/>
    </xf>
    <xf numFmtId="0" fontId="27" fillId="0" borderId="57" xfId="0" applyFont="1" applyFill="1" applyBorder="1" applyAlignment="1">
      <alignment vertical="center"/>
    </xf>
    <xf numFmtId="1" fontId="23" fillId="0" borderId="58" xfId="0" applyNumberFormat="1" applyFont="1" applyBorder="1" applyAlignment="1" applyProtection="1">
      <alignment horizontal="center" vertical="center"/>
      <protection locked="0"/>
    </xf>
    <xf numFmtId="10" fontId="23" fillId="37" borderId="59" xfId="0" applyNumberFormat="1" applyFont="1" applyFill="1" applyBorder="1" applyAlignment="1">
      <alignment horizontal="center" vertical="center"/>
    </xf>
    <xf numFmtId="2" fontId="23" fillId="0" borderId="60" xfId="0" applyNumberFormat="1" applyFont="1" applyBorder="1" applyAlignment="1" applyProtection="1">
      <alignment horizontal="center" vertical="center"/>
      <protection locked="0"/>
    </xf>
    <xf numFmtId="1" fontId="28" fillId="0" borderId="58" xfId="0" applyNumberFormat="1" applyFont="1" applyBorder="1" applyAlignment="1" applyProtection="1">
      <alignment horizontal="center" vertical="center"/>
      <protection locked="0"/>
    </xf>
    <xf numFmtId="10" fontId="28" fillId="37" borderId="59" xfId="0" applyNumberFormat="1" applyFont="1" applyFill="1" applyBorder="1" applyAlignment="1">
      <alignment horizontal="center" vertical="center"/>
    </xf>
    <xf numFmtId="2" fontId="28" fillId="0" borderId="61" xfId="0" applyNumberFormat="1" applyFont="1" applyBorder="1" applyAlignment="1" applyProtection="1">
      <alignment horizontal="center" vertical="center"/>
      <protection locked="0"/>
    </xf>
    <xf numFmtId="1" fontId="24" fillId="37" borderId="62" xfId="0" applyNumberFormat="1" applyFont="1" applyFill="1" applyBorder="1" applyAlignment="1">
      <alignment horizontal="center" vertical="center"/>
    </xf>
    <xf numFmtId="10" fontId="24" fillId="37" borderId="59" xfId="0" applyNumberFormat="1" applyFont="1" applyFill="1" applyBorder="1" applyAlignment="1">
      <alignment horizontal="center" vertical="center"/>
    </xf>
    <xf numFmtId="2" fontId="24" fillId="37" borderId="63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0" fontId="27" fillId="0" borderId="64" xfId="0" applyFont="1" applyFill="1" applyBorder="1" applyAlignment="1">
      <alignment vertical="center"/>
    </xf>
    <xf numFmtId="1" fontId="23" fillId="0" borderId="64" xfId="0" applyNumberFormat="1" applyFont="1" applyBorder="1" applyAlignment="1" applyProtection="1">
      <alignment horizontal="center" vertical="center"/>
      <protection locked="0"/>
    </xf>
    <xf numFmtId="10" fontId="23" fillId="37" borderId="6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 applyProtection="1">
      <alignment horizontal="center" vertical="center"/>
      <protection locked="0"/>
    </xf>
    <xf numFmtId="1" fontId="28" fillId="0" borderId="64" xfId="0" applyNumberFormat="1" applyFont="1" applyBorder="1" applyAlignment="1" applyProtection="1">
      <alignment horizontal="center" vertical="center"/>
      <protection locked="0"/>
    </xf>
    <xf numFmtId="10" fontId="28" fillId="37" borderId="65" xfId="0" applyNumberFormat="1" applyFont="1" applyFill="1" applyBorder="1" applyAlignment="1">
      <alignment horizontal="center" vertical="center"/>
    </xf>
    <xf numFmtId="2" fontId="28" fillId="0" borderId="66" xfId="0" applyNumberFormat="1" applyFont="1" applyBorder="1" applyAlignment="1" applyProtection="1">
      <alignment horizontal="center" vertical="center"/>
      <protection locked="0"/>
    </xf>
    <xf numFmtId="1" fontId="24" fillId="37" borderId="67" xfId="0" applyNumberFormat="1" applyFont="1" applyFill="1" applyBorder="1" applyAlignment="1">
      <alignment horizontal="center" vertical="center"/>
    </xf>
    <xf numFmtId="10" fontId="24" fillId="37" borderId="65" xfId="0" applyNumberFormat="1" applyFont="1" applyFill="1" applyBorder="1" applyAlignment="1">
      <alignment horizontal="center" vertical="center"/>
    </xf>
    <xf numFmtId="2" fontId="24" fillId="37" borderId="68" xfId="0" applyNumberFormat="1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1" fontId="23" fillId="0" borderId="69" xfId="0" applyNumberFormat="1" applyFont="1" applyBorder="1" applyAlignment="1" applyProtection="1">
      <alignment horizontal="center" vertical="center"/>
      <protection locked="0"/>
    </xf>
    <xf numFmtId="10" fontId="23" fillId="37" borderId="70" xfId="0" applyNumberFormat="1" applyFont="1" applyFill="1" applyBorder="1" applyAlignment="1">
      <alignment horizontal="center" vertical="center"/>
    </xf>
    <xf numFmtId="2" fontId="23" fillId="0" borderId="71" xfId="0" applyNumberFormat="1" applyFont="1" applyBorder="1" applyAlignment="1" applyProtection="1">
      <alignment horizontal="center" vertical="center"/>
      <protection locked="0"/>
    </xf>
    <xf numFmtId="1" fontId="28" fillId="0" borderId="69" xfId="0" applyNumberFormat="1" applyFont="1" applyBorder="1" applyAlignment="1" applyProtection="1">
      <alignment horizontal="center" vertical="center"/>
      <protection locked="0"/>
    </xf>
    <xf numFmtId="10" fontId="28" fillId="37" borderId="70" xfId="0" applyNumberFormat="1" applyFont="1" applyFill="1" applyBorder="1" applyAlignment="1">
      <alignment horizontal="center" vertical="center"/>
    </xf>
    <xf numFmtId="2" fontId="28" fillId="0" borderId="72" xfId="0" applyNumberFormat="1" applyFont="1" applyBorder="1" applyAlignment="1" applyProtection="1">
      <alignment horizontal="center" vertical="center"/>
      <protection locked="0"/>
    </xf>
    <xf numFmtId="1" fontId="24" fillId="37" borderId="73" xfId="0" applyNumberFormat="1" applyFont="1" applyFill="1" applyBorder="1" applyAlignment="1">
      <alignment horizontal="center" vertical="center"/>
    </xf>
    <xf numFmtId="10" fontId="24" fillId="37" borderId="70" xfId="0" applyNumberFormat="1" applyFont="1" applyFill="1" applyBorder="1" applyAlignment="1">
      <alignment horizontal="center" vertical="center"/>
    </xf>
    <xf numFmtId="2" fontId="24" fillId="37" borderId="74" xfId="0" applyNumberFormat="1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vertical="center"/>
    </xf>
    <xf numFmtId="1" fontId="23" fillId="0" borderId="76" xfId="0" applyNumberFormat="1" applyFont="1" applyBorder="1" applyAlignment="1" applyProtection="1">
      <alignment horizontal="center" vertical="center"/>
      <protection locked="0"/>
    </xf>
    <xf numFmtId="10" fontId="23" fillId="37" borderId="77" xfId="0" applyNumberFormat="1" applyFont="1" applyFill="1" applyBorder="1" applyAlignment="1">
      <alignment horizontal="center" vertical="center"/>
    </xf>
    <xf numFmtId="2" fontId="23" fillId="0" borderId="78" xfId="0" applyNumberFormat="1" applyFont="1" applyBorder="1" applyAlignment="1" applyProtection="1">
      <alignment horizontal="center" vertical="center"/>
      <protection locked="0"/>
    </xf>
    <xf numFmtId="1" fontId="28" fillId="0" borderId="76" xfId="0" applyNumberFormat="1" applyFont="1" applyBorder="1" applyAlignment="1" applyProtection="1">
      <alignment horizontal="center" vertical="center"/>
      <protection locked="0"/>
    </xf>
    <xf numFmtId="10" fontId="28" fillId="0" borderId="77" xfId="0" applyNumberFormat="1" applyFont="1" applyBorder="1" applyAlignment="1">
      <alignment horizontal="center" vertical="center"/>
    </xf>
    <xf numFmtId="2" fontId="28" fillId="0" borderId="79" xfId="0" applyNumberFormat="1" applyFont="1" applyBorder="1" applyAlignment="1" applyProtection="1">
      <alignment horizontal="center" vertical="center"/>
      <protection locked="0"/>
    </xf>
    <xf numFmtId="1" fontId="24" fillId="37" borderId="80" xfId="0" applyNumberFormat="1" applyFont="1" applyFill="1" applyBorder="1" applyAlignment="1">
      <alignment horizontal="center" vertical="center"/>
    </xf>
    <xf numFmtId="10" fontId="24" fillId="37" borderId="77" xfId="0" applyNumberFormat="1" applyFont="1" applyFill="1" applyBorder="1" applyAlignment="1">
      <alignment horizontal="center" vertical="center"/>
    </xf>
    <xf numFmtId="2" fontId="24" fillId="37" borderId="81" xfId="0" applyNumberFormat="1" applyFont="1" applyFill="1" applyBorder="1" applyAlignment="1">
      <alignment horizontal="center" vertical="center"/>
    </xf>
    <xf numFmtId="1" fontId="23" fillId="39" borderId="82" xfId="0" applyNumberFormat="1" applyFont="1" applyFill="1" applyBorder="1" applyAlignment="1">
      <alignment horizontal="center" vertical="center"/>
    </xf>
    <xf numFmtId="10" fontId="23" fillId="39" borderId="83" xfId="0" applyNumberFormat="1" applyFont="1" applyFill="1" applyBorder="1" applyAlignment="1">
      <alignment horizontal="center" vertical="center"/>
    </xf>
    <xf numFmtId="2" fontId="23" fillId="39" borderId="84" xfId="0" applyNumberFormat="1" applyFont="1" applyFill="1" applyBorder="1" applyAlignment="1">
      <alignment horizontal="center" vertical="center"/>
    </xf>
    <xf numFmtId="1" fontId="28" fillId="39" borderId="85" xfId="0" applyNumberFormat="1" applyFont="1" applyFill="1" applyBorder="1" applyAlignment="1">
      <alignment horizontal="center" vertical="center"/>
    </xf>
    <xf numFmtId="10" fontId="28" fillId="39" borderId="83" xfId="0" applyNumberFormat="1" applyFont="1" applyFill="1" applyBorder="1" applyAlignment="1">
      <alignment horizontal="center" vertical="center"/>
    </xf>
    <xf numFmtId="2" fontId="28" fillId="39" borderId="86" xfId="0" applyNumberFormat="1" applyFont="1" applyFill="1" applyBorder="1" applyAlignment="1">
      <alignment horizontal="center" vertical="center"/>
    </xf>
    <xf numFmtId="1" fontId="24" fillId="39" borderId="82" xfId="0" applyNumberFormat="1" applyFont="1" applyFill="1" applyBorder="1" applyAlignment="1">
      <alignment horizontal="center" vertical="center"/>
    </xf>
    <xf numFmtId="10" fontId="24" fillId="39" borderId="83" xfId="0" applyNumberFormat="1" applyFont="1" applyFill="1" applyBorder="1" applyAlignment="1">
      <alignment horizontal="center" vertical="center"/>
    </xf>
    <xf numFmtId="2" fontId="24" fillId="39" borderId="84" xfId="0" applyNumberFormat="1" applyFont="1" applyFill="1" applyBorder="1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69" xfId="0" applyFont="1" applyBorder="1" applyAlignment="1" applyProtection="1">
      <alignment vertical="center"/>
      <protection locked="0"/>
    </xf>
    <xf numFmtId="0" fontId="27" fillId="0" borderId="75" xfId="0" applyFont="1" applyBorder="1" applyAlignment="1" applyProtection="1">
      <alignment vertical="center"/>
      <protection locked="0"/>
    </xf>
    <xf numFmtId="10" fontId="28" fillId="37" borderId="77" xfId="0" applyNumberFormat="1" applyFont="1" applyFill="1" applyBorder="1" applyAlignment="1">
      <alignment horizontal="center" vertical="center"/>
    </xf>
    <xf numFmtId="10" fontId="2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0" fontId="24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35" xfId="0" applyFont="1" applyBorder="1" applyAlignment="1" applyProtection="1">
      <alignment vertical="center" wrapText="1"/>
      <protection locked="0"/>
    </xf>
    <xf numFmtId="1" fontId="23" fillId="0" borderId="87" xfId="0" applyNumberFormat="1" applyFont="1" applyBorder="1" applyAlignment="1" applyProtection="1">
      <alignment horizontal="center" vertical="center"/>
      <protection locked="0"/>
    </xf>
    <xf numFmtId="2" fontId="23" fillId="0" borderId="88" xfId="0" applyNumberFormat="1" applyFont="1" applyBorder="1" applyAlignment="1" applyProtection="1">
      <alignment horizontal="center" vertical="center"/>
      <protection locked="0"/>
    </xf>
    <xf numFmtId="1" fontId="28" fillId="0" borderId="80" xfId="0" applyNumberFormat="1" applyFont="1" applyBorder="1" applyAlignment="1" applyProtection="1">
      <alignment horizontal="center" vertical="center"/>
      <protection locked="0"/>
    </xf>
    <xf numFmtId="10" fontId="28" fillId="37" borderId="77" xfId="0" applyNumberFormat="1" applyFont="1" applyFill="1" applyBorder="1" applyAlignment="1">
      <alignment horizontal="center" vertical="center"/>
    </xf>
    <xf numFmtId="2" fontId="28" fillId="0" borderId="81" xfId="0" applyNumberFormat="1" applyFont="1" applyBorder="1" applyAlignment="1" applyProtection="1">
      <alignment horizontal="center" vertical="center"/>
      <protection locked="0"/>
    </xf>
    <xf numFmtId="2" fontId="22" fillId="37" borderId="81" xfId="0" applyNumberFormat="1" applyFont="1" applyFill="1" applyBorder="1" applyAlignment="1">
      <alignment horizontal="center" vertical="center"/>
    </xf>
    <xf numFmtId="2" fontId="23" fillId="39" borderId="86" xfId="0" applyNumberFormat="1" applyFont="1" applyFill="1" applyBorder="1" applyAlignment="1">
      <alignment horizontal="center" vertical="center"/>
    </xf>
    <xf numFmtId="1" fontId="28" fillId="39" borderId="82" xfId="0" applyNumberFormat="1" applyFont="1" applyFill="1" applyBorder="1" applyAlignment="1">
      <alignment horizontal="center"/>
    </xf>
    <xf numFmtId="10" fontId="28" fillId="39" borderId="83" xfId="0" applyNumberFormat="1" applyFont="1" applyFill="1" applyBorder="1" applyAlignment="1">
      <alignment horizontal="center"/>
    </xf>
    <xf numFmtId="2" fontId="28" fillId="39" borderId="86" xfId="0" applyNumberFormat="1" applyFont="1" applyFill="1" applyBorder="1" applyAlignment="1">
      <alignment horizontal="center"/>
    </xf>
    <xf numFmtId="1" fontId="24" fillId="39" borderId="82" xfId="0" applyNumberFormat="1" applyFont="1" applyFill="1" applyBorder="1" applyAlignment="1">
      <alignment horizontal="center"/>
    </xf>
    <xf numFmtId="10" fontId="24" fillId="39" borderId="83" xfId="0" applyNumberFormat="1" applyFont="1" applyFill="1" applyBorder="1" applyAlignment="1">
      <alignment horizontal="center"/>
    </xf>
    <xf numFmtId="2" fontId="24" fillId="39" borderId="84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21" fillId="0" borderId="89" xfId="0" applyFont="1" applyBorder="1" applyAlignment="1">
      <alignment wrapText="1"/>
    </xf>
    <xf numFmtId="0" fontId="25" fillId="37" borderId="76" xfId="0" applyFont="1" applyFill="1" applyBorder="1" applyAlignment="1">
      <alignment horizontal="center"/>
    </xf>
    <xf numFmtId="0" fontId="25" fillId="37" borderId="77" xfId="0" applyFont="1" applyFill="1" applyBorder="1" applyAlignment="1">
      <alignment horizontal="center"/>
    </xf>
    <xf numFmtId="0" fontId="25" fillId="37" borderId="78" xfId="0" applyFont="1" applyFill="1" applyBorder="1" applyAlignment="1">
      <alignment horizontal="center"/>
    </xf>
    <xf numFmtId="0" fontId="31" fillId="37" borderId="76" xfId="0" applyFont="1" applyFill="1" applyBorder="1" applyAlignment="1">
      <alignment horizontal="center"/>
    </xf>
    <xf numFmtId="0" fontId="31" fillId="37" borderId="77" xfId="0" applyFont="1" applyFill="1" applyBorder="1" applyAlignment="1">
      <alignment horizontal="center"/>
    </xf>
    <xf numFmtId="0" fontId="31" fillId="37" borderId="79" xfId="0" applyFont="1" applyFill="1" applyBorder="1" applyAlignment="1">
      <alignment horizontal="center"/>
    </xf>
    <xf numFmtId="0" fontId="26" fillId="37" borderId="78" xfId="0" applyFont="1" applyFill="1" applyBorder="1" applyAlignment="1">
      <alignment horizontal="center"/>
    </xf>
    <xf numFmtId="0" fontId="26" fillId="37" borderId="77" xfId="0" applyFont="1" applyFill="1" applyBorder="1" applyAlignment="1">
      <alignment horizontal="center"/>
    </xf>
    <xf numFmtId="0" fontId="26" fillId="37" borderId="79" xfId="0" applyFont="1" applyFill="1" applyBorder="1" applyAlignment="1">
      <alignment horizontal="center"/>
    </xf>
    <xf numFmtId="0" fontId="22" fillId="0" borderId="69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1" fontId="23" fillId="0" borderId="51" xfId="0" applyNumberFormat="1" applyFont="1" applyBorder="1" applyAlignment="1" applyProtection="1">
      <alignment horizontal="center" vertical="center"/>
      <protection locked="0"/>
    </xf>
    <xf numFmtId="10" fontId="23" fillId="37" borderId="52" xfId="0" applyNumberFormat="1" applyFont="1" applyFill="1" applyBorder="1" applyAlignment="1">
      <alignment horizontal="center" vertical="center"/>
    </xf>
    <xf numFmtId="2" fontId="23" fillId="0" borderId="53" xfId="0" applyNumberFormat="1" applyFont="1" applyBorder="1" applyAlignment="1" applyProtection="1">
      <alignment horizontal="center" vertical="center"/>
      <protection locked="0"/>
    </xf>
    <xf numFmtId="1" fontId="28" fillId="0" borderId="51" xfId="0" applyNumberFormat="1" applyFont="1" applyBorder="1" applyAlignment="1" applyProtection="1">
      <alignment horizontal="center" vertical="center"/>
      <protection locked="0"/>
    </xf>
    <xf numFmtId="10" fontId="28" fillId="37" borderId="52" xfId="0" applyNumberFormat="1" applyFont="1" applyFill="1" applyBorder="1" applyAlignment="1">
      <alignment horizontal="center" vertical="center"/>
    </xf>
    <xf numFmtId="2" fontId="28" fillId="0" borderId="54" xfId="0" applyNumberFormat="1" applyFont="1" applyBorder="1" applyAlignment="1" applyProtection="1">
      <alignment horizontal="center" vertical="center"/>
      <protection locked="0"/>
    </xf>
    <xf numFmtId="1" fontId="24" fillId="37" borderId="90" xfId="0" applyNumberFormat="1" applyFont="1" applyFill="1" applyBorder="1" applyAlignment="1">
      <alignment horizontal="center" vertical="center"/>
    </xf>
    <xf numFmtId="10" fontId="24" fillId="37" borderId="52" xfId="0" applyNumberFormat="1" applyFont="1" applyFill="1" applyBorder="1" applyAlignment="1">
      <alignment horizontal="center" vertical="center"/>
    </xf>
    <xf numFmtId="2" fontId="24" fillId="37" borderId="91" xfId="0" applyNumberFormat="1" applyFont="1" applyFill="1" applyBorder="1" applyAlignment="1">
      <alignment horizontal="center" vertical="center"/>
    </xf>
    <xf numFmtId="0" fontId="22" fillId="0" borderId="76" xfId="0" applyFont="1" applyBorder="1" applyAlignment="1" applyProtection="1">
      <alignment horizontal="center" vertical="center"/>
      <protection locked="0"/>
    </xf>
    <xf numFmtId="2" fontId="28" fillId="0" borderId="78" xfId="0" applyNumberFormat="1" applyFont="1" applyBorder="1" applyAlignment="1" applyProtection="1">
      <alignment horizontal="center" vertical="center"/>
      <protection locked="0"/>
    </xf>
    <xf numFmtId="0" fontId="22" fillId="37" borderId="55" xfId="0" applyFont="1" applyFill="1" applyBorder="1" applyAlignment="1">
      <alignment horizontal="center" vertical="center"/>
    </xf>
    <xf numFmtId="1" fontId="23" fillId="37" borderId="55" xfId="0" applyNumberFormat="1" applyFont="1" applyFill="1" applyBorder="1" applyAlignment="1">
      <alignment horizontal="center" vertical="center"/>
    </xf>
    <xf numFmtId="10" fontId="23" fillId="37" borderId="83" xfId="0" applyNumberFormat="1" applyFont="1" applyFill="1" applyBorder="1" applyAlignment="1">
      <alignment horizontal="center" vertical="center"/>
    </xf>
    <xf numFmtId="2" fontId="23" fillId="37" borderId="28" xfId="0" applyNumberFormat="1" applyFont="1" applyFill="1" applyBorder="1" applyAlignment="1">
      <alignment horizontal="center" vertical="center"/>
    </xf>
    <xf numFmtId="2" fontId="23" fillId="37" borderId="84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31" fillId="37" borderId="81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2" fillId="0" borderId="55" xfId="0" applyFont="1" applyBorder="1" applyAlignment="1" applyProtection="1">
      <alignment vertical="center"/>
      <protection locked="0"/>
    </xf>
    <xf numFmtId="0" fontId="22" fillId="0" borderId="84" xfId="0" applyFont="1" applyBorder="1" applyAlignment="1" applyProtection="1">
      <alignment vertical="center"/>
      <protection locked="0"/>
    </xf>
    <xf numFmtId="10" fontId="22" fillId="0" borderId="0" xfId="53" applyNumberFormat="1" applyFont="1" applyAlignment="1">
      <alignment horizontal="center"/>
    </xf>
    <xf numFmtId="0" fontId="25" fillId="40" borderId="76" xfId="0" applyFont="1" applyFill="1" applyBorder="1" applyAlignment="1">
      <alignment horizontal="center"/>
    </xf>
    <xf numFmtId="0" fontId="25" fillId="40" borderId="77" xfId="0" applyFont="1" applyFill="1" applyBorder="1" applyAlignment="1">
      <alignment horizontal="center"/>
    </xf>
    <xf numFmtId="0" fontId="25" fillId="40" borderId="78" xfId="0" applyFont="1" applyFill="1" applyBorder="1" applyAlignment="1">
      <alignment horizontal="center"/>
    </xf>
    <xf numFmtId="0" fontId="31" fillId="40" borderId="76" xfId="0" applyFont="1" applyFill="1" applyBorder="1" applyAlignment="1">
      <alignment horizontal="center"/>
    </xf>
    <xf numFmtId="0" fontId="31" fillId="40" borderId="77" xfId="0" applyFont="1" applyFill="1" applyBorder="1" applyAlignment="1">
      <alignment horizontal="center"/>
    </xf>
    <xf numFmtId="0" fontId="31" fillId="40" borderId="79" xfId="0" applyFont="1" applyFill="1" applyBorder="1" applyAlignment="1">
      <alignment horizontal="center"/>
    </xf>
    <xf numFmtId="0" fontId="26" fillId="40" borderId="78" xfId="0" applyFont="1" applyFill="1" applyBorder="1" applyAlignment="1">
      <alignment horizontal="center"/>
    </xf>
    <xf numFmtId="0" fontId="26" fillId="40" borderId="77" xfId="0" applyFont="1" applyFill="1" applyBorder="1" applyAlignment="1">
      <alignment horizontal="center"/>
    </xf>
    <xf numFmtId="0" fontId="26" fillId="40" borderId="79" xfId="0" applyFont="1" applyFill="1" applyBorder="1" applyAlignment="1">
      <alignment horizontal="center"/>
    </xf>
    <xf numFmtId="0" fontId="25" fillId="41" borderId="28" xfId="0" applyFont="1" applyFill="1" applyBorder="1" applyAlignment="1">
      <alignment horizontal="center"/>
    </xf>
    <xf numFmtId="0" fontId="31" fillId="41" borderId="28" xfId="0" applyFont="1" applyFill="1" applyBorder="1" applyAlignment="1">
      <alignment horizontal="center"/>
    </xf>
    <xf numFmtId="0" fontId="26" fillId="41" borderId="28" xfId="0" applyFont="1" applyFill="1" applyBorder="1" applyAlignment="1">
      <alignment horizontal="center"/>
    </xf>
    <xf numFmtId="0" fontId="26" fillId="41" borderId="56" xfId="0" applyFont="1" applyFill="1" applyBorder="1" applyAlignment="1">
      <alignment horizontal="center"/>
    </xf>
    <xf numFmtId="0" fontId="22" fillId="40" borderId="58" xfId="0" applyFont="1" applyFill="1" applyBorder="1" applyAlignment="1">
      <alignment horizontal="center" vertical="center"/>
    </xf>
    <xf numFmtId="10" fontId="23" fillId="40" borderId="59" xfId="0" applyNumberFormat="1" applyFont="1" applyFill="1" applyBorder="1" applyAlignment="1">
      <alignment horizontal="center" vertical="center"/>
    </xf>
    <xf numFmtId="10" fontId="28" fillId="40" borderId="59" xfId="0" applyNumberFormat="1" applyFont="1" applyFill="1" applyBorder="1" applyAlignment="1">
      <alignment horizontal="center" vertical="center"/>
    </xf>
    <xf numFmtId="1" fontId="24" fillId="40" borderId="62" xfId="0" applyNumberFormat="1" applyFont="1" applyFill="1" applyBorder="1" applyAlignment="1">
      <alignment horizontal="center" vertical="center"/>
    </xf>
    <xf numFmtId="10" fontId="24" fillId="40" borderId="59" xfId="0" applyNumberFormat="1" applyFont="1" applyFill="1" applyBorder="1" applyAlignment="1">
      <alignment horizontal="center" vertical="center"/>
    </xf>
    <xf numFmtId="2" fontId="24" fillId="40" borderId="63" xfId="0" applyNumberFormat="1" applyFont="1" applyFill="1" applyBorder="1" applyAlignment="1">
      <alignment horizontal="center" vertical="center"/>
    </xf>
    <xf numFmtId="0" fontId="22" fillId="40" borderId="69" xfId="0" applyFont="1" applyFill="1" applyBorder="1" applyAlignment="1">
      <alignment horizontal="center" vertical="center"/>
    </xf>
    <xf numFmtId="10" fontId="23" fillId="40" borderId="70" xfId="0" applyNumberFormat="1" applyFont="1" applyFill="1" applyBorder="1" applyAlignment="1">
      <alignment horizontal="center" vertical="center"/>
    </xf>
    <xf numFmtId="10" fontId="28" fillId="40" borderId="70" xfId="0" applyNumberFormat="1" applyFont="1" applyFill="1" applyBorder="1" applyAlignment="1">
      <alignment horizontal="center" vertical="center"/>
    </xf>
    <xf numFmtId="1" fontId="24" fillId="40" borderId="73" xfId="0" applyNumberFormat="1" applyFont="1" applyFill="1" applyBorder="1" applyAlignment="1">
      <alignment horizontal="center" vertical="center"/>
    </xf>
    <xf numFmtId="10" fontId="24" fillId="40" borderId="70" xfId="0" applyNumberFormat="1" applyFont="1" applyFill="1" applyBorder="1" applyAlignment="1">
      <alignment horizontal="center" vertical="center"/>
    </xf>
    <xf numFmtId="2" fontId="24" fillId="40" borderId="74" xfId="0" applyNumberFormat="1" applyFont="1" applyFill="1" applyBorder="1" applyAlignment="1">
      <alignment horizontal="center" vertical="center"/>
    </xf>
    <xf numFmtId="0" fontId="22" fillId="40" borderId="76" xfId="0" applyFont="1" applyFill="1" applyBorder="1" applyAlignment="1">
      <alignment horizontal="center" vertical="center"/>
    </xf>
    <xf numFmtId="10" fontId="23" fillId="40" borderId="77" xfId="0" applyNumberFormat="1" applyFont="1" applyFill="1" applyBorder="1" applyAlignment="1">
      <alignment horizontal="center" vertical="center"/>
    </xf>
    <xf numFmtId="10" fontId="28" fillId="40" borderId="77" xfId="0" applyNumberFormat="1" applyFont="1" applyFill="1" applyBorder="1" applyAlignment="1">
      <alignment horizontal="center" vertical="center"/>
    </xf>
    <xf numFmtId="1" fontId="24" fillId="40" borderId="80" xfId="0" applyNumberFormat="1" applyFont="1" applyFill="1" applyBorder="1" applyAlignment="1">
      <alignment horizontal="center" vertical="center"/>
    </xf>
    <xf numFmtId="10" fontId="24" fillId="40" borderId="77" xfId="0" applyNumberFormat="1" applyFont="1" applyFill="1" applyBorder="1" applyAlignment="1">
      <alignment horizontal="center" vertical="center"/>
    </xf>
    <xf numFmtId="2" fontId="24" fillId="40" borderId="81" xfId="0" applyNumberFormat="1" applyFont="1" applyFill="1" applyBorder="1" applyAlignment="1">
      <alignment horizontal="center" vertical="center"/>
    </xf>
    <xf numFmtId="0" fontId="22" fillId="40" borderId="55" xfId="0" applyFont="1" applyFill="1" applyBorder="1" applyAlignment="1">
      <alignment horizontal="center" vertical="center"/>
    </xf>
    <xf numFmtId="1" fontId="23" fillId="40" borderId="55" xfId="0" applyNumberFormat="1" applyFont="1" applyFill="1" applyBorder="1" applyAlignment="1">
      <alignment horizontal="center" vertical="center"/>
    </xf>
    <xf numFmtId="10" fontId="23" fillId="40" borderId="83" xfId="0" applyNumberFormat="1" applyFont="1" applyFill="1" applyBorder="1" applyAlignment="1">
      <alignment horizontal="center" vertical="center"/>
    </xf>
    <xf numFmtId="2" fontId="23" fillId="40" borderId="28" xfId="0" applyNumberFormat="1" applyFont="1" applyFill="1" applyBorder="1" applyAlignment="1">
      <alignment horizontal="center" vertical="center"/>
    </xf>
    <xf numFmtId="2" fontId="23" fillId="40" borderId="84" xfId="0" applyNumberFormat="1" applyFont="1" applyFill="1" applyBorder="1" applyAlignment="1">
      <alignment horizontal="center" vertical="center"/>
    </xf>
    <xf numFmtId="0" fontId="24" fillId="41" borderId="28" xfId="0" applyFont="1" applyFill="1" applyBorder="1" applyAlignment="1">
      <alignment vertical="center"/>
    </xf>
    <xf numFmtId="1" fontId="23" fillId="0" borderId="92" xfId="0" applyNumberFormat="1" applyFont="1" applyBorder="1" applyAlignment="1" applyProtection="1">
      <alignment horizontal="center" vertical="center"/>
      <protection locked="0"/>
    </xf>
    <xf numFmtId="10" fontId="23" fillId="40" borderId="65" xfId="0" applyNumberFormat="1" applyFont="1" applyFill="1" applyBorder="1" applyAlignment="1">
      <alignment horizontal="center" vertical="center"/>
    </xf>
    <xf numFmtId="2" fontId="23" fillId="0" borderId="93" xfId="0" applyNumberFormat="1" applyFont="1" applyBorder="1" applyAlignment="1" applyProtection="1">
      <alignment horizontal="center" vertical="center"/>
      <protection locked="0"/>
    </xf>
    <xf numFmtId="1" fontId="28" fillId="0" borderId="92" xfId="0" applyNumberFormat="1" applyFont="1" applyBorder="1" applyAlignment="1" applyProtection="1">
      <alignment horizontal="center" vertical="center"/>
      <protection locked="0"/>
    </xf>
    <xf numFmtId="10" fontId="28" fillId="40" borderId="65" xfId="0" applyNumberFormat="1" applyFont="1" applyFill="1" applyBorder="1" applyAlignment="1">
      <alignment horizontal="center" vertical="center"/>
    </xf>
    <xf numFmtId="2" fontId="28" fillId="0" borderId="94" xfId="0" applyNumberFormat="1" applyFont="1" applyBorder="1" applyAlignment="1" applyProtection="1">
      <alignment horizontal="center" vertical="center"/>
      <protection locked="0"/>
    </xf>
    <xf numFmtId="1" fontId="24" fillId="40" borderId="67" xfId="0" applyNumberFormat="1" applyFont="1" applyFill="1" applyBorder="1" applyAlignment="1">
      <alignment horizontal="center" vertical="center"/>
    </xf>
    <xf numFmtId="10" fontId="24" fillId="40" borderId="65" xfId="0" applyNumberFormat="1" applyFont="1" applyFill="1" applyBorder="1" applyAlignment="1">
      <alignment horizontal="center" vertical="center"/>
    </xf>
    <xf numFmtId="2" fontId="24" fillId="40" borderId="68" xfId="0" applyNumberFormat="1" applyFont="1" applyFill="1" applyBorder="1" applyAlignment="1">
      <alignment horizontal="center" vertical="center"/>
    </xf>
    <xf numFmtId="0" fontId="22" fillId="0" borderId="92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 applyProtection="1">
      <alignment horizontal="center" vertical="center"/>
      <protection locked="0"/>
    </xf>
    <xf numFmtId="2" fontId="22" fillId="0" borderId="0" xfId="0" applyNumberFormat="1" applyFont="1" applyAlignment="1">
      <alignment horizontal="center"/>
    </xf>
    <xf numFmtId="10" fontId="23" fillId="40" borderId="52" xfId="0" applyNumberFormat="1" applyFont="1" applyFill="1" applyBorder="1" applyAlignment="1">
      <alignment horizontal="center" vertical="center"/>
    </xf>
    <xf numFmtId="10" fontId="23" fillId="40" borderId="95" xfId="0" applyNumberFormat="1" applyFont="1" applyFill="1" applyBorder="1" applyAlignment="1">
      <alignment horizontal="center" vertical="center"/>
    </xf>
    <xf numFmtId="10" fontId="28" fillId="40" borderId="52" xfId="0" applyNumberFormat="1" applyFont="1" applyFill="1" applyBorder="1" applyAlignment="1">
      <alignment horizontal="center" vertical="center"/>
    </xf>
    <xf numFmtId="10" fontId="28" fillId="40" borderId="95" xfId="0" applyNumberFormat="1" applyFont="1" applyFill="1" applyBorder="1" applyAlignment="1">
      <alignment horizontal="center" vertical="center"/>
    </xf>
    <xf numFmtId="9" fontId="9" fillId="42" borderId="36" xfId="0" applyNumberFormat="1" applyFont="1" applyFill="1" applyBorder="1" applyAlignment="1">
      <alignment horizontal="center" vertical="center"/>
    </xf>
    <xf numFmtId="2" fontId="9" fillId="42" borderId="23" xfId="0" applyNumberFormat="1" applyFont="1" applyFill="1" applyBorder="1" applyAlignment="1">
      <alignment horizontal="center" vertical="center"/>
    </xf>
    <xf numFmtId="2" fontId="19" fillId="43" borderId="25" xfId="0" applyNumberFormat="1" applyFont="1" applyFill="1" applyBorder="1" applyAlignment="1">
      <alignment horizontal="center" vertical="center"/>
    </xf>
    <xf numFmtId="2" fontId="10" fillId="43" borderId="10" xfId="0" applyNumberFormat="1" applyFont="1" applyFill="1" applyBorder="1" applyAlignment="1">
      <alignment horizontal="center" vertical="center"/>
    </xf>
    <xf numFmtId="2" fontId="4" fillId="43" borderId="10" xfId="0" applyNumberFormat="1" applyFont="1" applyFill="1" applyBorder="1" applyAlignment="1">
      <alignment horizontal="center" vertical="center"/>
    </xf>
    <xf numFmtId="0" fontId="16" fillId="34" borderId="55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23" fillId="37" borderId="96" xfId="0" applyFont="1" applyFill="1" applyBorder="1" applyAlignment="1">
      <alignment horizontal="center"/>
    </xf>
    <xf numFmtId="0" fontId="23" fillId="37" borderId="97" xfId="0" applyFont="1" applyFill="1" applyBorder="1" applyAlignment="1">
      <alignment horizontal="center"/>
    </xf>
    <xf numFmtId="0" fontId="28" fillId="37" borderId="96" xfId="0" applyFont="1" applyFill="1" applyBorder="1" applyAlignment="1">
      <alignment horizontal="center"/>
    </xf>
    <xf numFmtId="0" fontId="28" fillId="37" borderId="97" xfId="0" applyFont="1" applyFill="1" applyBorder="1" applyAlignment="1">
      <alignment horizontal="center"/>
    </xf>
    <xf numFmtId="0" fontId="28" fillId="37" borderId="98" xfId="0" applyFont="1" applyFill="1" applyBorder="1" applyAlignment="1">
      <alignment horizontal="center"/>
    </xf>
    <xf numFmtId="0" fontId="24" fillId="37" borderId="97" xfId="0" applyFont="1" applyFill="1" applyBorder="1" applyAlignment="1">
      <alignment horizontal="center"/>
    </xf>
    <xf numFmtId="0" fontId="24" fillId="37" borderId="98" xfId="0" applyFont="1" applyFill="1" applyBorder="1" applyAlignment="1">
      <alignment horizontal="center"/>
    </xf>
    <xf numFmtId="0" fontId="21" fillId="37" borderId="66" xfId="0" applyFont="1" applyFill="1" applyBorder="1" applyAlignment="1">
      <alignment horizontal="center" vertical="center" wrapText="1"/>
    </xf>
    <xf numFmtId="0" fontId="22" fillId="37" borderId="96" xfId="0" applyFont="1" applyFill="1" applyBorder="1" applyAlignment="1">
      <alignment horizontal="center"/>
    </xf>
    <xf numFmtId="0" fontId="22" fillId="37" borderId="97" xfId="0" applyFont="1" applyFill="1" applyBorder="1" applyAlignment="1">
      <alignment horizontal="center"/>
    </xf>
    <xf numFmtId="0" fontId="22" fillId="37" borderId="98" xfId="0" applyFont="1" applyFill="1" applyBorder="1" applyAlignment="1">
      <alignment horizontal="center"/>
    </xf>
    <xf numFmtId="0" fontId="24" fillId="41" borderId="55" xfId="0" applyFont="1" applyFill="1" applyBorder="1" applyAlignment="1">
      <alignment horizontal="center" vertical="center"/>
    </xf>
    <xf numFmtId="0" fontId="24" fillId="41" borderId="28" xfId="0" applyFont="1" applyFill="1" applyBorder="1" applyAlignment="1">
      <alignment horizontal="center" vertical="center"/>
    </xf>
    <xf numFmtId="0" fontId="24" fillId="39" borderId="55" xfId="0" applyFont="1" applyFill="1" applyBorder="1" applyAlignment="1">
      <alignment horizontal="left" vertical="center"/>
    </xf>
    <xf numFmtId="0" fontId="24" fillId="39" borderId="28" xfId="0" applyFont="1" applyFill="1" applyBorder="1" applyAlignment="1">
      <alignment horizontal="left" vertical="center"/>
    </xf>
    <xf numFmtId="0" fontId="24" fillId="39" borderId="55" xfId="0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3" fillId="37" borderId="58" xfId="0" applyFont="1" applyFill="1" applyBorder="1" applyAlignment="1">
      <alignment horizontal="center"/>
    </xf>
    <xf numFmtId="0" fontId="23" fillId="37" borderId="60" xfId="0" applyFont="1" applyFill="1" applyBorder="1" applyAlignment="1">
      <alignment horizontal="center"/>
    </xf>
    <xf numFmtId="0" fontId="28" fillId="37" borderId="58" xfId="0" applyFont="1" applyFill="1" applyBorder="1" applyAlignment="1">
      <alignment horizontal="center"/>
    </xf>
    <xf numFmtId="0" fontId="28" fillId="37" borderId="61" xfId="0" applyFont="1" applyFill="1" applyBorder="1" applyAlignment="1">
      <alignment horizontal="center"/>
    </xf>
    <xf numFmtId="0" fontId="30" fillId="41" borderId="0" xfId="0" applyFont="1" applyFill="1" applyAlignment="1">
      <alignment horizontal="center" vertical="center"/>
    </xf>
    <xf numFmtId="0" fontId="23" fillId="40" borderId="96" xfId="0" applyFont="1" applyFill="1" applyBorder="1" applyAlignment="1">
      <alignment horizontal="center"/>
    </xf>
    <xf numFmtId="0" fontId="23" fillId="40" borderId="97" xfId="0" applyFont="1" applyFill="1" applyBorder="1" applyAlignment="1">
      <alignment horizontal="center"/>
    </xf>
    <xf numFmtId="0" fontId="28" fillId="40" borderId="96" xfId="0" applyFont="1" applyFill="1" applyBorder="1" applyAlignment="1">
      <alignment horizontal="center"/>
    </xf>
    <xf numFmtId="0" fontId="28" fillId="40" borderId="97" xfId="0" applyFont="1" applyFill="1" applyBorder="1" applyAlignment="1">
      <alignment horizontal="center"/>
    </xf>
    <xf numFmtId="0" fontId="28" fillId="40" borderId="98" xfId="0" applyFont="1" applyFill="1" applyBorder="1" applyAlignment="1">
      <alignment horizontal="center"/>
    </xf>
    <xf numFmtId="0" fontId="24" fillId="40" borderId="97" xfId="0" applyFont="1" applyFill="1" applyBorder="1" applyAlignment="1">
      <alignment horizontal="center"/>
    </xf>
    <xf numFmtId="0" fontId="24" fillId="40" borderId="98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center" vertical="center" textRotation="90"/>
    </xf>
    <xf numFmtId="0" fontId="15" fillId="35" borderId="99" xfId="0" applyFont="1" applyFill="1" applyBorder="1" applyAlignment="1">
      <alignment horizontal="center" vertical="center" textRotation="90"/>
    </xf>
    <xf numFmtId="0" fontId="15" fillId="35" borderId="35" xfId="0" applyFont="1" applyFill="1" applyBorder="1" applyAlignment="1">
      <alignment horizontal="center" vertical="center" textRotation="90"/>
    </xf>
    <xf numFmtId="0" fontId="4" fillId="35" borderId="96" xfId="0" applyFont="1" applyFill="1" applyBorder="1" applyAlignment="1">
      <alignment horizontal="center" vertical="center" textRotation="90"/>
    </xf>
    <xf numFmtId="0" fontId="4" fillId="35" borderId="64" xfId="0" applyFont="1" applyFill="1" applyBorder="1" applyAlignment="1">
      <alignment horizontal="center" vertical="center" textRotation="90"/>
    </xf>
    <xf numFmtId="0" fontId="0" fillId="0" borderId="64" xfId="0" applyBorder="1" applyAlignment="1">
      <alignment horizontal="center" vertical="center" textRotation="90"/>
    </xf>
    <xf numFmtId="0" fontId="1" fillId="34" borderId="55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textRotation="90"/>
    </xf>
    <xf numFmtId="0" fontId="4" fillId="35" borderId="99" xfId="0" applyFont="1" applyFill="1" applyBorder="1" applyAlignment="1">
      <alignment horizontal="center" vertical="center" textRotation="90"/>
    </xf>
    <xf numFmtId="0" fontId="4" fillId="35" borderId="35" xfId="0" applyFont="1" applyFill="1" applyBorder="1" applyAlignment="1">
      <alignment horizontal="center" vertical="center" textRotation="90"/>
    </xf>
    <xf numFmtId="0" fontId="18" fillId="35" borderId="21" xfId="0" applyFont="1" applyFill="1" applyBorder="1" applyAlignment="1">
      <alignment horizontal="center" vertical="center" textRotation="90"/>
    </xf>
    <xf numFmtId="0" fontId="18" fillId="35" borderId="99" xfId="0" applyFont="1" applyFill="1" applyBorder="1" applyAlignment="1">
      <alignment horizontal="center" vertical="center" textRotation="9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F14"/>
  <sheetViews>
    <sheetView tabSelected="1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3" sqref="E53"/>
    </sheetView>
  </sheetViews>
  <sheetFormatPr defaultColWidth="11.421875" defaultRowHeight="12.75"/>
  <cols>
    <col min="1" max="1" width="13.140625" style="10" customWidth="1"/>
    <col min="2" max="32" width="4.421875" style="10" customWidth="1"/>
    <col min="33" max="16384" width="11.421875" style="10" customWidth="1"/>
  </cols>
  <sheetData>
    <row r="1" spans="1:32" ht="96">
      <c r="A1" s="6" t="s">
        <v>84</v>
      </c>
      <c r="B1" s="7" t="s">
        <v>29</v>
      </c>
      <c r="C1" s="7" t="s">
        <v>20</v>
      </c>
      <c r="D1" s="7" t="s">
        <v>41</v>
      </c>
      <c r="E1" s="7" t="s">
        <v>21</v>
      </c>
      <c r="F1" s="7" t="s">
        <v>23</v>
      </c>
      <c r="G1" s="7" t="s">
        <v>40</v>
      </c>
      <c r="H1" s="7" t="s">
        <v>26</v>
      </c>
      <c r="I1" s="7" t="s">
        <v>24</v>
      </c>
      <c r="J1" s="7" t="s">
        <v>31</v>
      </c>
      <c r="K1" s="7" t="s">
        <v>35</v>
      </c>
      <c r="L1" s="7" t="s">
        <v>32</v>
      </c>
      <c r="M1" s="7" t="s">
        <v>81</v>
      </c>
      <c r="N1" s="7" t="s">
        <v>25</v>
      </c>
      <c r="O1" s="7" t="s">
        <v>4</v>
      </c>
      <c r="P1" s="7" t="s">
        <v>27</v>
      </c>
      <c r="Q1" s="7" t="s">
        <v>22</v>
      </c>
      <c r="R1" s="7" t="s">
        <v>30</v>
      </c>
      <c r="S1" s="8" t="s">
        <v>6</v>
      </c>
      <c r="T1" s="7" t="s">
        <v>33</v>
      </c>
      <c r="U1" s="7" t="s">
        <v>37</v>
      </c>
      <c r="V1" s="7" t="s">
        <v>34</v>
      </c>
      <c r="W1" s="7" t="s">
        <v>8</v>
      </c>
      <c r="X1" s="7" t="s">
        <v>36</v>
      </c>
      <c r="Y1" s="7" t="s">
        <v>75</v>
      </c>
      <c r="Z1" s="8" t="s">
        <v>127</v>
      </c>
      <c r="AA1" s="9" t="s">
        <v>132</v>
      </c>
      <c r="AB1" s="9" t="s">
        <v>38</v>
      </c>
      <c r="AC1" s="9" t="s">
        <v>9</v>
      </c>
      <c r="AD1" s="9" t="s">
        <v>7</v>
      </c>
      <c r="AE1" s="9" t="s">
        <v>74</v>
      </c>
      <c r="AF1" s="9"/>
    </row>
    <row r="2" spans="1:31" ht="24.75" customHeight="1">
      <c r="A2" s="11" t="s">
        <v>59</v>
      </c>
      <c r="B2" s="12"/>
      <c r="C2" s="13">
        <v>14.04</v>
      </c>
      <c r="D2" s="12"/>
      <c r="E2" s="13"/>
      <c r="F2" s="12"/>
      <c r="G2" s="13"/>
      <c r="H2" s="12"/>
      <c r="I2" s="13"/>
      <c r="J2" s="12"/>
      <c r="K2" s="13"/>
      <c r="L2" s="12"/>
      <c r="M2" s="12"/>
      <c r="N2" s="13">
        <v>14.02</v>
      </c>
      <c r="O2" s="12"/>
      <c r="P2" s="13">
        <v>12.66</v>
      </c>
      <c r="Q2" s="12"/>
      <c r="R2" s="13"/>
      <c r="S2" s="12"/>
      <c r="T2" s="13"/>
      <c r="U2" s="12"/>
      <c r="V2" s="13"/>
      <c r="W2" s="12"/>
      <c r="X2" s="13"/>
      <c r="Y2" s="12"/>
      <c r="Z2" s="12"/>
      <c r="AA2" s="13"/>
      <c r="AB2" s="12"/>
      <c r="AC2" s="13">
        <v>15</v>
      </c>
      <c r="AD2" s="12"/>
      <c r="AE2" s="13"/>
    </row>
    <row r="3" spans="1:31" ht="24.75" customHeight="1">
      <c r="A3" s="11" t="s">
        <v>60</v>
      </c>
      <c r="B3" s="12">
        <v>13.57</v>
      </c>
      <c r="C3" s="13">
        <v>11.77</v>
      </c>
      <c r="D3" s="12"/>
      <c r="E3" s="13">
        <v>13.5</v>
      </c>
      <c r="F3" s="12">
        <v>13.21</v>
      </c>
      <c r="G3" s="13"/>
      <c r="H3" s="12"/>
      <c r="I3" s="13"/>
      <c r="J3" s="12"/>
      <c r="K3" s="13">
        <v>16</v>
      </c>
      <c r="L3" s="12"/>
      <c r="M3" s="12"/>
      <c r="N3" s="13">
        <v>15.17</v>
      </c>
      <c r="O3" s="12"/>
      <c r="P3" s="13"/>
      <c r="Q3" s="12">
        <v>15.33</v>
      </c>
      <c r="R3" s="13"/>
      <c r="S3" s="12"/>
      <c r="T3" s="13"/>
      <c r="U3" s="12"/>
      <c r="V3" s="13"/>
      <c r="W3" s="12"/>
      <c r="X3" s="13">
        <v>13.84</v>
      </c>
      <c r="Y3" s="12"/>
      <c r="Z3" s="12"/>
      <c r="AA3" s="13"/>
      <c r="AB3" s="12"/>
      <c r="AC3" s="13">
        <v>14.28</v>
      </c>
      <c r="AD3" s="12"/>
      <c r="AE3" s="13"/>
    </row>
    <row r="4" spans="1:31" ht="24.75" customHeight="1">
      <c r="A4" s="11" t="s">
        <v>61</v>
      </c>
      <c r="B4" s="12"/>
      <c r="C4" s="13">
        <v>13.8</v>
      </c>
      <c r="D4" s="12"/>
      <c r="E4" s="13">
        <v>12.29</v>
      </c>
      <c r="F4" s="12"/>
      <c r="G4" s="13"/>
      <c r="H4" s="12"/>
      <c r="I4" s="13"/>
      <c r="J4" s="12"/>
      <c r="K4" s="13"/>
      <c r="L4" s="12"/>
      <c r="M4" s="12"/>
      <c r="N4" s="13">
        <v>13.48</v>
      </c>
      <c r="O4" s="12"/>
      <c r="P4" s="13">
        <v>15.38</v>
      </c>
      <c r="Q4" s="12"/>
      <c r="R4" s="13"/>
      <c r="S4" s="12"/>
      <c r="T4" s="13"/>
      <c r="U4" s="12"/>
      <c r="V4" s="13"/>
      <c r="W4" s="12"/>
      <c r="X4" s="13"/>
      <c r="Y4" s="12"/>
      <c r="Z4" s="12">
        <v>13.6</v>
      </c>
      <c r="AA4" s="13">
        <v>14.04</v>
      </c>
      <c r="AB4" s="12"/>
      <c r="AC4" s="13"/>
      <c r="AD4" s="12"/>
      <c r="AE4" s="13"/>
    </row>
    <row r="5" spans="1:31" ht="24.75" customHeight="1">
      <c r="A5" s="11" t="s">
        <v>62</v>
      </c>
      <c r="B5" s="12">
        <v>12.68</v>
      </c>
      <c r="C5" s="13">
        <v>12.84</v>
      </c>
      <c r="D5" s="12"/>
      <c r="E5" s="13">
        <v>11.81</v>
      </c>
      <c r="F5" s="12">
        <v>14.07</v>
      </c>
      <c r="G5" s="13">
        <v>14.41</v>
      </c>
      <c r="H5" s="12">
        <v>16.59</v>
      </c>
      <c r="I5" s="13"/>
      <c r="J5" s="12">
        <v>13.2</v>
      </c>
      <c r="K5" s="13">
        <v>13.56</v>
      </c>
      <c r="L5" s="12">
        <v>12.06</v>
      </c>
      <c r="M5" s="12"/>
      <c r="N5" s="13"/>
      <c r="O5" s="12"/>
      <c r="P5" s="13">
        <v>14.19</v>
      </c>
      <c r="Q5" s="12"/>
      <c r="R5" s="13"/>
      <c r="S5" s="12"/>
      <c r="T5" s="13"/>
      <c r="U5" s="12"/>
      <c r="V5" s="13">
        <v>13.05</v>
      </c>
      <c r="W5" s="12"/>
      <c r="X5" s="13"/>
      <c r="Y5" s="12"/>
      <c r="Z5" s="12"/>
      <c r="AA5" s="13"/>
      <c r="AB5" s="12"/>
      <c r="AC5" s="13">
        <v>15.11</v>
      </c>
      <c r="AD5" s="12"/>
      <c r="AE5" s="13"/>
    </row>
    <row r="6" spans="1:31" ht="24.75" customHeight="1">
      <c r="A6" s="11" t="s">
        <v>63</v>
      </c>
      <c r="B6" s="12">
        <v>12.03</v>
      </c>
      <c r="C6" s="13">
        <v>13.08</v>
      </c>
      <c r="D6" s="12"/>
      <c r="E6" s="13"/>
      <c r="F6" s="12"/>
      <c r="G6" s="13"/>
      <c r="H6" s="12">
        <v>12.44</v>
      </c>
      <c r="I6" s="13">
        <v>13.27</v>
      </c>
      <c r="J6" s="12">
        <v>12.84</v>
      </c>
      <c r="K6" s="13"/>
      <c r="L6" s="12">
        <v>11.59</v>
      </c>
      <c r="M6" s="12"/>
      <c r="N6" s="13"/>
      <c r="O6" s="12"/>
      <c r="P6" s="13"/>
      <c r="Q6" s="12"/>
      <c r="R6" s="13"/>
      <c r="S6" s="12"/>
      <c r="T6" s="13">
        <v>13.2</v>
      </c>
      <c r="U6" s="12"/>
      <c r="V6" s="13"/>
      <c r="W6" s="12">
        <v>13.34</v>
      </c>
      <c r="X6" s="13">
        <v>11.31</v>
      </c>
      <c r="Y6" s="12"/>
      <c r="Z6" s="12"/>
      <c r="AA6" s="13"/>
      <c r="AB6" s="12">
        <v>13.21</v>
      </c>
      <c r="AC6" s="13"/>
      <c r="AD6" s="12"/>
      <c r="AE6" s="13"/>
    </row>
    <row r="7" spans="1:31" ht="24.75" customHeight="1">
      <c r="A7" s="11" t="s">
        <v>64</v>
      </c>
      <c r="B7" s="12"/>
      <c r="C7" s="13"/>
      <c r="D7" s="12">
        <v>13.07</v>
      </c>
      <c r="E7" s="13"/>
      <c r="F7" s="12">
        <v>15.03</v>
      </c>
      <c r="G7" s="13"/>
      <c r="H7" s="12">
        <v>14.82</v>
      </c>
      <c r="I7" s="13">
        <v>13.67</v>
      </c>
      <c r="J7" s="12"/>
      <c r="K7" s="13"/>
      <c r="L7" s="12"/>
      <c r="M7" s="12"/>
      <c r="N7" s="13"/>
      <c r="O7" s="12">
        <v>15.02</v>
      </c>
      <c r="P7" s="13"/>
      <c r="Q7" s="12">
        <v>14.54</v>
      </c>
      <c r="R7" s="13"/>
      <c r="S7" s="12"/>
      <c r="T7" s="13"/>
      <c r="U7" s="12"/>
      <c r="V7" s="13"/>
      <c r="W7" s="12"/>
      <c r="X7" s="13">
        <v>15.95</v>
      </c>
      <c r="Y7" s="12"/>
      <c r="Z7" s="12"/>
      <c r="AA7" s="13"/>
      <c r="AB7" s="12"/>
      <c r="AC7" s="13">
        <v>13.88</v>
      </c>
      <c r="AD7" s="12"/>
      <c r="AE7" s="13">
        <v>13.41</v>
      </c>
    </row>
    <row r="8" spans="1:31" ht="24.75" customHeight="1">
      <c r="A8" s="11" t="s">
        <v>65</v>
      </c>
      <c r="B8" s="12"/>
      <c r="C8" s="13">
        <v>13.4</v>
      </c>
      <c r="D8" s="12"/>
      <c r="E8" s="13"/>
      <c r="F8" s="12">
        <v>13.88</v>
      </c>
      <c r="G8" s="13"/>
      <c r="H8" s="12"/>
      <c r="I8" s="13">
        <v>12.09</v>
      </c>
      <c r="J8" s="12"/>
      <c r="K8" s="13"/>
      <c r="L8" s="12"/>
      <c r="M8" s="12"/>
      <c r="N8" s="13"/>
      <c r="O8" s="12"/>
      <c r="P8" s="13"/>
      <c r="Q8" s="12"/>
      <c r="R8" s="13"/>
      <c r="S8" s="12"/>
      <c r="T8" s="13">
        <v>14.13</v>
      </c>
      <c r="U8" s="12"/>
      <c r="V8" s="13"/>
      <c r="W8" s="12"/>
      <c r="X8" s="13"/>
      <c r="Y8" s="12"/>
      <c r="Z8" s="12"/>
      <c r="AA8" s="13"/>
      <c r="AB8" s="12"/>
      <c r="AC8" s="13">
        <v>13.15</v>
      </c>
      <c r="AD8" s="12"/>
      <c r="AE8" s="13"/>
    </row>
    <row r="9" spans="1:31" ht="24.75" customHeight="1">
      <c r="A9" s="11" t="s">
        <v>66</v>
      </c>
      <c r="B9" s="12">
        <v>12.87</v>
      </c>
      <c r="C9" s="13"/>
      <c r="D9" s="12"/>
      <c r="E9" s="13"/>
      <c r="F9" s="12"/>
      <c r="G9" s="13">
        <v>11.8</v>
      </c>
      <c r="H9" s="12"/>
      <c r="I9" s="13"/>
      <c r="J9" s="12"/>
      <c r="K9" s="13"/>
      <c r="L9" s="12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3"/>
      <c r="Y9" s="12"/>
      <c r="Z9" s="12"/>
      <c r="AA9" s="13">
        <v>12.94</v>
      </c>
      <c r="AB9" s="12"/>
      <c r="AC9" s="13"/>
      <c r="AD9" s="12"/>
      <c r="AE9" s="13"/>
    </row>
    <row r="10" spans="1:31" ht="24.75" customHeight="1">
      <c r="A10" s="11" t="s">
        <v>67</v>
      </c>
      <c r="B10" s="12"/>
      <c r="C10" s="13">
        <v>11.08</v>
      </c>
      <c r="D10" s="12">
        <v>12.04</v>
      </c>
      <c r="E10" s="13"/>
      <c r="F10" s="12"/>
      <c r="G10" s="13"/>
      <c r="H10" s="12"/>
      <c r="I10" s="13">
        <v>12.42</v>
      </c>
      <c r="J10" s="12"/>
      <c r="K10" s="13"/>
      <c r="L10" s="12"/>
      <c r="M10" s="12">
        <v>13.73</v>
      </c>
      <c r="N10" s="13"/>
      <c r="O10" s="12"/>
      <c r="P10" s="13"/>
      <c r="Q10" s="12"/>
      <c r="R10" s="13"/>
      <c r="S10" s="12">
        <v>12.68</v>
      </c>
      <c r="T10" s="13"/>
      <c r="U10" s="12"/>
      <c r="V10" s="13"/>
      <c r="W10" s="12"/>
      <c r="X10" s="13">
        <v>11.91</v>
      </c>
      <c r="Y10" s="12"/>
      <c r="Z10" s="12"/>
      <c r="AA10" s="13"/>
      <c r="AB10" s="12"/>
      <c r="AC10" s="13"/>
      <c r="AD10" s="12">
        <v>14.39</v>
      </c>
      <c r="AE10" s="13"/>
    </row>
    <row r="11" spans="1:31" ht="24.75" customHeight="1">
      <c r="A11" s="11" t="s">
        <v>68</v>
      </c>
      <c r="B11" s="12">
        <v>11.81</v>
      </c>
      <c r="C11" s="13">
        <v>12.2</v>
      </c>
      <c r="D11" s="12"/>
      <c r="E11" s="13"/>
      <c r="F11" s="12"/>
      <c r="G11" s="13"/>
      <c r="H11" s="12"/>
      <c r="I11" s="13"/>
      <c r="J11" s="12"/>
      <c r="K11" s="13"/>
      <c r="L11" s="12"/>
      <c r="M11" s="12"/>
      <c r="N11" s="13">
        <v>13.22</v>
      </c>
      <c r="O11" s="12"/>
      <c r="P11" s="13"/>
      <c r="Q11" s="12"/>
      <c r="R11" s="13"/>
      <c r="S11" s="12"/>
      <c r="T11" s="13"/>
      <c r="U11" s="12"/>
      <c r="V11" s="13"/>
      <c r="W11" s="12">
        <v>12.9</v>
      </c>
      <c r="X11" s="13"/>
      <c r="Y11" s="12"/>
      <c r="Z11" s="12">
        <v>12.36</v>
      </c>
      <c r="AA11" s="13"/>
      <c r="AB11" s="12"/>
      <c r="AC11" s="13">
        <v>10.43</v>
      </c>
      <c r="AD11" s="12"/>
      <c r="AE11" s="13"/>
    </row>
    <row r="12" spans="1:31" ht="24.75" customHeight="1">
      <c r="A12" s="14" t="s">
        <v>69</v>
      </c>
      <c r="B12" s="12">
        <v>11.92</v>
      </c>
      <c r="C12" s="13">
        <v>12.64</v>
      </c>
      <c r="D12" s="12"/>
      <c r="E12" s="13"/>
      <c r="F12" s="12">
        <v>14.12</v>
      </c>
      <c r="G12" s="13"/>
      <c r="H12" s="12">
        <v>16.65</v>
      </c>
      <c r="I12" s="13"/>
      <c r="J12" s="12">
        <v>13.39</v>
      </c>
      <c r="K12" s="13">
        <v>13.47</v>
      </c>
      <c r="L12" s="12"/>
      <c r="M12" s="12"/>
      <c r="N12" s="13"/>
      <c r="O12" s="12">
        <v>12.33</v>
      </c>
      <c r="P12" s="13"/>
      <c r="Q12" s="12"/>
      <c r="R12" s="13"/>
      <c r="S12" s="12"/>
      <c r="T12" s="13"/>
      <c r="U12" s="12">
        <v>13.31</v>
      </c>
      <c r="V12" s="13"/>
      <c r="W12" s="12">
        <v>11.6</v>
      </c>
      <c r="X12" s="13"/>
      <c r="Y12" s="12"/>
      <c r="Z12" s="12"/>
      <c r="AA12" s="13"/>
      <c r="AB12" s="12"/>
      <c r="AC12" s="13"/>
      <c r="AD12" s="12"/>
      <c r="AE12" s="13"/>
    </row>
    <row r="13" spans="1:31" ht="12.75" customHeight="1" thickBot="1">
      <c r="A13" s="15"/>
      <c r="B13" s="16"/>
      <c r="C13" s="16"/>
      <c r="D13" s="16"/>
      <c r="E13" s="16"/>
      <c r="F13" s="16"/>
      <c r="G13" s="17"/>
      <c r="H13" s="16"/>
      <c r="I13" s="18"/>
      <c r="J13" s="18"/>
      <c r="K13" s="18"/>
      <c r="L13" s="18"/>
      <c r="M13" s="18"/>
      <c r="N13" s="18"/>
      <c r="O13" s="19"/>
      <c r="P13" s="18"/>
      <c r="Q13" s="18"/>
      <c r="R13" s="18"/>
      <c r="S13" s="19"/>
      <c r="T13" s="18"/>
      <c r="U13" s="18"/>
      <c r="V13" s="18"/>
      <c r="W13" s="19"/>
      <c r="X13" s="18"/>
      <c r="Y13" s="19"/>
      <c r="Z13" s="19"/>
      <c r="AA13" s="19"/>
      <c r="AB13" s="17"/>
      <c r="AC13" s="17"/>
      <c r="AD13" s="17"/>
      <c r="AE13" s="17"/>
    </row>
    <row r="14" spans="1:31" ht="24.75" customHeight="1">
      <c r="A14" s="20" t="s">
        <v>5</v>
      </c>
      <c r="B14" s="21">
        <f>IGEN!J8</f>
        <v>12.373454038997213</v>
      </c>
      <c r="C14" s="21">
        <f>IGEN!J35</f>
        <v>12.578503401360544</v>
      </c>
      <c r="D14" s="21">
        <f>IGEN!J34</f>
        <v>12.659171974522293</v>
      </c>
      <c r="E14" s="21">
        <f>IGEN!J20</f>
        <v>11.986619718309859</v>
      </c>
      <c r="F14" s="21">
        <v>14.1</v>
      </c>
      <c r="G14" s="21">
        <v>13.22</v>
      </c>
      <c r="H14" s="21">
        <v>15.32</v>
      </c>
      <c r="I14" s="21">
        <v>12.95</v>
      </c>
      <c r="J14" s="21">
        <v>13.25</v>
      </c>
      <c r="K14" s="21">
        <v>13.5</v>
      </c>
      <c r="L14" s="21">
        <v>11.71</v>
      </c>
      <c r="M14" s="21">
        <v>13.74</v>
      </c>
      <c r="N14" s="21">
        <v>14.05</v>
      </c>
      <c r="O14" s="21">
        <v>13.05</v>
      </c>
      <c r="P14" s="21">
        <v>14.13</v>
      </c>
      <c r="Q14" s="21">
        <v>14.6</v>
      </c>
      <c r="R14" s="21"/>
      <c r="S14" s="21">
        <v>12.68</v>
      </c>
      <c r="T14" s="21">
        <v>13.51</v>
      </c>
      <c r="U14" s="21">
        <v>13.31</v>
      </c>
      <c r="V14" s="21">
        <v>13.05</v>
      </c>
      <c r="W14" s="21">
        <v>12.36</v>
      </c>
      <c r="X14" s="21">
        <v>13.35</v>
      </c>
      <c r="Y14" s="21"/>
      <c r="Z14" s="21">
        <v>12.71</v>
      </c>
      <c r="AA14" s="21">
        <v>13.21</v>
      </c>
      <c r="AB14" s="21">
        <v>13.22</v>
      </c>
      <c r="AC14" s="21">
        <v>13.97</v>
      </c>
      <c r="AD14" s="21">
        <v>14.4</v>
      </c>
      <c r="AE14" s="21">
        <v>13.4</v>
      </c>
    </row>
  </sheetData>
  <sheetProtection/>
  <printOptions/>
  <pageMargins left="0.1" right="0.12" top="0.24" bottom="0.19" header="0.27" footer="0.23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21"/>
  <sheetViews>
    <sheetView zoomScaleSheetLayoutView="70" zoomScalePageLayoutView="0" workbookViewId="0" topLeftCell="A4">
      <selection activeCell="L9" sqref="L9:L15"/>
    </sheetView>
  </sheetViews>
  <sheetFormatPr defaultColWidth="11.421875" defaultRowHeight="12.75"/>
  <cols>
    <col min="1" max="1" width="34.421875" style="23" customWidth="1"/>
    <col min="2" max="2" width="4.28125" style="23" customWidth="1"/>
    <col min="3" max="3" width="5.140625" style="25" customWidth="1"/>
    <col min="4" max="4" width="1.421875" style="25" customWidth="1"/>
    <col min="5" max="5" width="16.00390625" style="26" customWidth="1"/>
    <col min="6" max="6" width="6.28125" style="25" hidden="1" customWidth="1"/>
    <col min="7" max="7" width="5.8515625" style="25" hidden="1" customWidth="1"/>
    <col min="8" max="8" width="6.28125" style="25" hidden="1" customWidth="1"/>
    <col min="9" max="9" width="9.28125" style="25" customWidth="1"/>
    <col min="10" max="10" width="1.421875" style="25" customWidth="1"/>
    <col min="11" max="11" width="13.7109375" style="25" customWidth="1"/>
    <col min="12" max="12" width="7.421875" style="25" customWidth="1"/>
    <col min="13" max="13" width="8.421875" style="25" customWidth="1"/>
    <col min="14" max="14" width="12.7109375" style="25" customWidth="1"/>
    <col min="15" max="15" width="7.8515625" style="25" customWidth="1"/>
    <col min="16" max="16" width="9.140625" style="25" customWidth="1"/>
    <col min="17" max="17" width="12.7109375" style="25" bestFit="1" customWidth="1"/>
    <col min="18" max="18" width="9.421875" style="25" customWidth="1"/>
    <col min="19" max="19" width="4.8515625" style="23" customWidth="1"/>
    <col min="20" max="20" width="8.421875" style="24" hidden="1" customWidth="1"/>
    <col min="21" max="21" width="9.8515625" style="24" hidden="1" customWidth="1"/>
    <col min="22" max="22" width="9.8515625" style="23" hidden="1" customWidth="1"/>
    <col min="23" max="23" width="7.00390625" style="23" hidden="1" customWidth="1"/>
    <col min="24" max="25" width="0" style="23" hidden="1" customWidth="1"/>
    <col min="26" max="16384" width="11.421875" style="23" customWidth="1"/>
  </cols>
  <sheetData>
    <row r="1" spans="1:18" ht="31.5" customHeight="1" thickBot="1">
      <c r="A1" s="397" t="s">
        <v>83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9"/>
      <c r="R1" s="22"/>
    </row>
    <row r="2" ht="9" customHeight="1" thickBot="1"/>
    <row r="3" spans="1:18" ht="29.25" customHeight="1">
      <c r="A3" s="27" t="s">
        <v>44</v>
      </c>
      <c r="B3" s="28" t="s">
        <v>19</v>
      </c>
      <c r="C3" s="29" t="s">
        <v>45</v>
      </c>
      <c r="D3" s="30"/>
      <c r="E3" s="27" t="s">
        <v>46</v>
      </c>
      <c r="F3" s="28" t="s">
        <v>46</v>
      </c>
      <c r="G3" s="28" t="s">
        <v>47</v>
      </c>
      <c r="H3" s="28" t="s">
        <v>47</v>
      </c>
      <c r="I3" s="29" t="s">
        <v>48</v>
      </c>
      <c r="J3" s="30"/>
      <c r="K3" s="27" t="s">
        <v>46</v>
      </c>
      <c r="L3" s="28" t="s">
        <v>48</v>
      </c>
      <c r="M3" s="29" t="s">
        <v>48</v>
      </c>
      <c r="N3" s="27" t="s">
        <v>46</v>
      </c>
      <c r="O3" s="28" t="s">
        <v>48</v>
      </c>
      <c r="P3" s="29" t="s">
        <v>48</v>
      </c>
      <c r="Q3" s="31" t="s">
        <v>49</v>
      </c>
      <c r="R3" s="30"/>
    </row>
    <row r="4" spans="1:22" ht="29.25" customHeight="1" thickBot="1">
      <c r="A4" s="53"/>
      <c r="B4" s="54"/>
      <c r="C4" s="55"/>
      <c r="D4" s="30"/>
      <c r="E4" s="57" t="s">
        <v>50</v>
      </c>
      <c r="F4" s="54" t="s">
        <v>51</v>
      </c>
      <c r="G4" s="54" t="s">
        <v>52</v>
      </c>
      <c r="H4" s="54" t="s">
        <v>53</v>
      </c>
      <c r="I4" s="55" t="s">
        <v>42</v>
      </c>
      <c r="J4" s="30"/>
      <c r="K4" s="57" t="s">
        <v>19</v>
      </c>
      <c r="L4" s="54" t="s">
        <v>54</v>
      </c>
      <c r="M4" s="55" t="s">
        <v>55</v>
      </c>
      <c r="N4" s="57" t="s">
        <v>45</v>
      </c>
      <c r="O4" s="54" t="s">
        <v>56</v>
      </c>
      <c r="P4" s="55" t="s">
        <v>55</v>
      </c>
      <c r="Q4" s="61" t="s">
        <v>57</v>
      </c>
      <c r="R4" s="30"/>
      <c r="U4" s="24" t="s">
        <v>45</v>
      </c>
      <c r="V4" s="23" t="s">
        <v>19</v>
      </c>
    </row>
    <row r="5" spans="1:20" ht="29.25" customHeight="1">
      <c r="A5" s="159" t="s">
        <v>59</v>
      </c>
      <c r="B5" s="51">
        <v>15</v>
      </c>
      <c r="C5" s="52">
        <v>10</v>
      </c>
      <c r="D5" s="36"/>
      <c r="E5" s="33">
        <v>13.66</v>
      </c>
      <c r="F5" s="51"/>
      <c r="G5" s="51"/>
      <c r="H5" s="51"/>
      <c r="I5" s="56">
        <f aca="true" t="shared" si="0" ref="I5:I16">E5-$E$16</f>
        <v>0.41999999999999993</v>
      </c>
      <c r="J5" s="36"/>
      <c r="K5" s="32">
        <v>12.49</v>
      </c>
      <c r="L5" s="58">
        <f aca="true" t="shared" si="1" ref="L5:L15">K5-$K$16</f>
        <v>-0.2599999999999998</v>
      </c>
      <c r="M5" s="59">
        <f>K5-$K$16</f>
        <v>-0.2599999999999998</v>
      </c>
      <c r="N5" s="32">
        <v>15.38</v>
      </c>
      <c r="O5" s="58">
        <f aca="true" t="shared" si="2" ref="O5:O16">N5-$N$16</f>
        <v>1.4900000000000002</v>
      </c>
      <c r="P5" s="59">
        <f>N5-$N$16</f>
        <v>1.4900000000000002</v>
      </c>
      <c r="Q5" s="60">
        <f aca="true" t="shared" si="3" ref="Q5:Q15">N5-K5</f>
        <v>2.8900000000000006</v>
      </c>
      <c r="R5" s="43"/>
      <c r="S5" s="44"/>
      <c r="T5" s="45"/>
    </row>
    <row r="6" spans="1:24" ht="29.25" customHeight="1">
      <c r="A6" s="160" t="s">
        <v>60</v>
      </c>
      <c r="B6" s="34">
        <v>73</v>
      </c>
      <c r="C6" s="35">
        <v>26</v>
      </c>
      <c r="D6" s="36"/>
      <c r="E6" s="37">
        <v>13.77</v>
      </c>
      <c r="F6" s="34"/>
      <c r="G6" s="34"/>
      <c r="H6" s="34"/>
      <c r="I6" s="38">
        <f t="shared" si="0"/>
        <v>0.5299999999999994</v>
      </c>
      <c r="J6" s="36"/>
      <c r="K6" s="39">
        <v>13.05</v>
      </c>
      <c r="L6" s="40">
        <f t="shared" si="1"/>
        <v>0.3000000000000007</v>
      </c>
      <c r="M6" s="41">
        <f>K6-$K$16</f>
        <v>0.3000000000000007</v>
      </c>
      <c r="N6" s="39">
        <v>15.8</v>
      </c>
      <c r="O6" s="40">
        <f t="shared" si="2"/>
        <v>1.9100000000000001</v>
      </c>
      <c r="P6" s="41">
        <f>N6-$N$16</f>
        <v>1.9100000000000001</v>
      </c>
      <c r="Q6" s="42">
        <f t="shared" si="3"/>
        <v>2.75</v>
      </c>
      <c r="R6" s="43"/>
      <c r="S6" s="44"/>
      <c r="T6" s="45">
        <f aca="true" t="shared" si="4" ref="T6:T15">E6*(C6+B6)</f>
        <v>1363.23</v>
      </c>
      <c r="U6" s="24">
        <f aca="true" t="shared" si="5" ref="U6:U15">C6*N6</f>
        <v>410.8</v>
      </c>
      <c r="V6" s="23">
        <f aca="true" t="shared" si="6" ref="V6:V15">B6*K6</f>
        <v>952.6500000000001</v>
      </c>
      <c r="X6" s="23">
        <f aca="true" t="shared" si="7" ref="X6:X15">N6*C6</f>
        <v>410.8</v>
      </c>
    </row>
    <row r="7" spans="1:24" ht="29.25" customHeight="1">
      <c r="A7" s="160" t="s">
        <v>61</v>
      </c>
      <c r="B7" s="34">
        <v>27</v>
      </c>
      <c r="C7" s="35">
        <v>20</v>
      </c>
      <c r="D7" s="36"/>
      <c r="E7" s="37">
        <v>13.78</v>
      </c>
      <c r="F7" s="34"/>
      <c r="G7" s="34"/>
      <c r="H7" s="34"/>
      <c r="I7" s="38">
        <f t="shared" si="0"/>
        <v>0.5399999999999991</v>
      </c>
      <c r="J7" s="36"/>
      <c r="K7" s="39">
        <v>12.75</v>
      </c>
      <c r="L7" s="40">
        <f t="shared" si="1"/>
        <v>0</v>
      </c>
      <c r="M7" s="41">
        <f aca="true" t="shared" si="8" ref="M7:M15">K7-$K$16</f>
        <v>0</v>
      </c>
      <c r="N7" s="39">
        <v>15.29</v>
      </c>
      <c r="O7" s="40">
        <f t="shared" si="2"/>
        <v>1.3999999999999986</v>
      </c>
      <c r="P7" s="41">
        <f aca="true" t="shared" si="9" ref="P7:P15">N7-$N$16</f>
        <v>1.3999999999999986</v>
      </c>
      <c r="Q7" s="42">
        <f t="shared" si="3"/>
        <v>2.539999999999999</v>
      </c>
      <c r="R7" s="43"/>
      <c r="S7" s="44"/>
      <c r="T7" s="45">
        <f t="shared" si="4"/>
        <v>647.66</v>
      </c>
      <c r="U7" s="24">
        <f t="shared" si="5"/>
        <v>305.79999999999995</v>
      </c>
      <c r="V7" s="23">
        <f t="shared" si="6"/>
        <v>344.25</v>
      </c>
      <c r="X7" s="23">
        <f t="shared" si="7"/>
        <v>305.79999999999995</v>
      </c>
    </row>
    <row r="8" spans="1:24" ht="29.25" customHeight="1">
      <c r="A8" s="160" t="s">
        <v>62</v>
      </c>
      <c r="B8" s="34">
        <v>272</v>
      </c>
      <c r="C8" s="35">
        <v>184</v>
      </c>
      <c r="D8" s="36"/>
      <c r="E8" s="37">
        <v>14.14</v>
      </c>
      <c r="F8" s="34"/>
      <c r="G8" s="34"/>
      <c r="H8" s="34"/>
      <c r="I8" s="38">
        <f t="shared" si="0"/>
        <v>0.9000000000000004</v>
      </c>
      <c r="J8" s="36"/>
      <c r="K8" s="39">
        <v>13.97</v>
      </c>
      <c r="L8" s="40">
        <f t="shared" si="1"/>
        <v>1.2200000000000006</v>
      </c>
      <c r="M8" s="41">
        <f t="shared" si="8"/>
        <v>1.2200000000000006</v>
      </c>
      <c r="N8" s="39">
        <v>14.37</v>
      </c>
      <c r="O8" s="40">
        <f t="shared" si="2"/>
        <v>0.47999999999999865</v>
      </c>
      <c r="P8" s="41">
        <f t="shared" si="9"/>
        <v>0.47999999999999865</v>
      </c>
      <c r="Q8" s="42">
        <f t="shared" si="3"/>
        <v>0.3999999999999986</v>
      </c>
      <c r="R8" s="43"/>
      <c r="S8" s="44"/>
      <c r="T8" s="45">
        <f t="shared" si="4"/>
        <v>6447.84</v>
      </c>
      <c r="U8" s="24">
        <f t="shared" si="5"/>
        <v>2644.08</v>
      </c>
      <c r="V8" s="23">
        <f t="shared" si="6"/>
        <v>3799.84</v>
      </c>
      <c r="X8" s="23">
        <f t="shared" si="7"/>
        <v>2644.08</v>
      </c>
    </row>
    <row r="9" spans="1:24" ht="29.25" customHeight="1">
      <c r="A9" s="160" t="s">
        <v>63</v>
      </c>
      <c r="B9" s="34">
        <v>99</v>
      </c>
      <c r="C9" s="35">
        <v>212</v>
      </c>
      <c r="D9" s="36"/>
      <c r="E9" s="37">
        <v>12.6</v>
      </c>
      <c r="F9" s="34"/>
      <c r="G9" s="34"/>
      <c r="H9" s="34"/>
      <c r="I9" s="38">
        <f t="shared" si="0"/>
        <v>-0.6400000000000006</v>
      </c>
      <c r="J9" s="36"/>
      <c r="K9" s="39">
        <v>11.65</v>
      </c>
      <c r="L9" s="40">
        <f t="shared" si="1"/>
        <v>-1.0999999999999996</v>
      </c>
      <c r="M9" s="41">
        <f t="shared" si="8"/>
        <v>-1.0999999999999996</v>
      </c>
      <c r="N9" s="39">
        <v>13.03</v>
      </c>
      <c r="O9" s="40">
        <f t="shared" si="2"/>
        <v>-0.8600000000000012</v>
      </c>
      <c r="P9" s="41">
        <f t="shared" si="9"/>
        <v>-0.8600000000000012</v>
      </c>
      <c r="Q9" s="42">
        <f>N9-K9</f>
        <v>1.379999999999999</v>
      </c>
      <c r="R9" s="43"/>
      <c r="S9" s="44"/>
      <c r="T9" s="45">
        <f t="shared" si="4"/>
        <v>3918.6</v>
      </c>
      <c r="U9" s="24">
        <f t="shared" si="5"/>
        <v>2762.3599999999997</v>
      </c>
      <c r="V9" s="23">
        <f t="shared" si="6"/>
        <v>1153.3500000000001</v>
      </c>
      <c r="X9" s="23">
        <f t="shared" si="7"/>
        <v>2762.3599999999997</v>
      </c>
    </row>
    <row r="10" spans="1:24" ht="29.25" customHeight="1">
      <c r="A10" s="160" t="s">
        <v>64</v>
      </c>
      <c r="B10" s="34">
        <v>138</v>
      </c>
      <c r="C10" s="35">
        <v>110</v>
      </c>
      <c r="D10" s="36"/>
      <c r="E10" s="37">
        <v>14.38</v>
      </c>
      <c r="F10" s="34"/>
      <c r="G10" s="34"/>
      <c r="H10" s="34"/>
      <c r="I10" s="38">
        <f t="shared" si="0"/>
        <v>1.1400000000000006</v>
      </c>
      <c r="J10" s="36"/>
      <c r="K10" s="39">
        <v>14.26</v>
      </c>
      <c r="L10" s="40">
        <f t="shared" si="1"/>
        <v>1.5099999999999998</v>
      </c>
      <c r="M10" s="41">
        <f t="shared" si="8"/>
        <v>1.5099999999999998</v>
      </c>
      <c r="N10" s="39">
        <v>14.5</v>
      </c>
      <c r="O10" s="40">
        <f t="shared" si="2"/>
        <v>0.6099999999999994</v>
      </c>
      <c r="P10" s="41">
        <f t="shared" si="9"/>
        <v>0.6099999999999994</v>
      </c>
      <c r="Q10" s="42">
        <f>N10-K10</f>
        <v>0.2400000000000002</v>
      </c>
      <c r="R10" s="43"/>
      <c r="S10" s="44"/>
      <c r="T10" s="45">
        <f t="shared" si="4"/>
        <v>3566.2400000000002</v>
      </c>
      <c r="U10" s="24">
        <f t="shared" si="5"/>
        <v>1595</v>
      </c>
      <c r="V10" s="23">
        <f t="shared" si="6"/>
        <v>1967.8799999999999</v>
      </c>
      <c r="X10" s="23">
        <f t="shared" si="7"/>
        <v>1595</v>
      </c>
    </row>
    <row r="11" spans="1:24" ht="29.25" customHeight="1">
      <c r="A11" s="160" t="s">
        <v>65</v>
      </c>
      <c r="B11" s="34">
        <v>83</v>
      </c>
      <c r="C11" s="35">
        <v>36</v>
      </c>
      <c r="D11" s="36"/>
      <c r="E11" s="37">
        <v>13.27</v>
      </c>
      <c r="F11" s="34"/>
      <c r="G11" s="34"/>
      <c r="H11" s="34"/>
      <c r="I11" s="38">
        <f t="shared" si="0"/>
        <v>0.02999999999999936</v>
      </c>
      <c r="J11" s="36"/>
      <c r="K11" s="39">
        <v>12.87</v>
      </c>
      <c r="L11" s="40">
        <f t="shared" si="1"/>
        <v>0.11999999999999922</v>
      </c>
      <c r="M11" s="41">
        <f t="shared" si="8"/>
        <v>0.11999999999999922</v>
      </c>
      <c r="N11" s="39">
        <v>14.23</v>
      </c>
      <c r="O11" s="40">
        <f t="shared" si="2"/>
        <v>0.33999999999999986</v>
      </c>
      <c r="P11" s="41">
        <f t="shared" si="9"/>
        <v>0.33999999999999986</v>
      </c>
      <c r="Q11" s="42">
        <f>N11-K11</f>
        <v>1.3600000000000012</v>
      </c>
      <c r="R11" s="43"/>
      <c r="S11" s="44"/>
      <c r="T11" s="45">
        <f t="shared" si="4"/>
        <v>1579.1299999999999</v>
      </c>
      <c r="U11" s="24">
        <f t="shared" si="5"/>
        <v>512.28</v>
      </c>
      <c r="V11" s="23">
        <f t="shared" si="6"/>
        <v>1068.21</v>
      </c>
      <c r="X11" s="23">
        <f t="shared" si="7"/>
        <v>512.28</v>
      </c>
    </row>
    <row r="12" spans="1:24" ht="29.25" customHeight="1">
      <c r="A12" s="160" t="s">
        <v>66</v>
      </c>
      <c r="B12" s="34">
        <v>48</v>
      </c>
      <c r="C12" s="35">
        <v>34</v>
      </c>
      <c r="D12" s="36"/>
      <c r="E12" s="37">
        <v>12.54</v>
      </c>
      <c r="F12" s="34"/>
      <c r="G12" s="34"/>
      <c r="H12" s="34"/>
      <c r="I12" s="38">
        <f t="shared" si="0"/>
        <v>-0.7000000000000011</v>
      </c>
      <c r="J12" s="36"/>
      <c r="K12" s="39">
        <v>11.91</v>
      </c>
      <c r="L12" s="40">
        <f t="shared" si="1"/>
        <v>-0.8399999999999999</v>
      </c>
      <c r="M12" s="41">
        <f t="shared" si="8"/>
        <v>-0.8399999999999999</v>
      </c>
      <c r="N12" s="39">
        <v>13.31</v>
      </c>
      <c r="O12" s="40">
        <f t="shared" si="2"/>
        <v>-0.5800000000000001</v>
      </c>
      <c r="P12" s="41">
        <f t="shared" si="9"/>
        <v>-0.5800000000000001</v>
      </c>
      <c r="Q12" s="42">
        <f t="shared" si="3"/>
        <v>1.4000000000000004</v>
      </c>
      <c r="R12" s="43"/>
      <c r="S12" s="44"/>
      <c r="T12" s="45">
        <f t="shared" si="4"/>
        <v>1028.28</v>
      </c>
      <c r="U12" s="24">
        <f t="shared" si="5"/>
        <v>452.54</v>
      </c>
      <c r="V12" s="23">
        <f t="shared" si="6"/>
        <v>571.6800000000001</v>
      </c>
      <c r="X12" s="23">
        <f t="shared" si="7"/>
        <v>452.54</v>
      </c>
    </row>
    <row r="13" spans="1:24" ht="29.25" customHeight="1">
      <c r="A13" s="160" t="s">
        <v>67</v>
      </c>
      <c r="B13" s="34">
        <v>126</v>
      </c>
      <c r="C13" s="35">
        <v>46</v>
      </c>
      <c r="D13" s="36"/>
      <c r="E13" s="37">
        <v>12.53</v>
      </c>
      <c r="F13" s="34"/>
      <c r="G13" s="34"/>
      <c r="H13" s="34"/>
      <c r="I13" s="38">
        <f t="shared" si="0"/>
        <v>-0.7100000000000009</v>
      </c>
      <c r="J13" s="36"/>
      <c r="K13" s="39">
        <v>12.02</v>
      </c>
      <c r="L13" s="40">
        <f t="shared" si="1"/>
        <v>-0.7300000000000004</v>
      </c>
      <c r="M13" s="41">
        <f t="shared" si="8"/>
        <v>-0.7300000000000004</v>
      </c>
      <c r="N13" s="39">
        <v>13.83</v>
      </c>
      <c r="O13" s="40">
        <f t="shared" si="2"/>
        <v>-0.0600000000000005</v>
      </c>
      <c r="P13" s="41">
        <f t="shared" si="9"/>
        <v>-0.0600000000000005</v>
      </c>
      <c r="Q13" s="42">
        <f t="shared" si="3"/>
        <v>1.8100000000000005</v>
      </c>
      <c r="R13" s="43"/>
      <c r="S13" s="44"/>
      <c r="T13" s="45">
        <f t="shared" si="4"/>
        <v>2155.16</v>
      </c>
      <c r="U13" s="24">
        <f t="shared" si="5"/>
        <v>636.18</v>
      </c>
      <c r="V13" s="23">
        <f t="shared" si="6"/>
        <v>1514.52</v>
      </c>
      <c r="X13" s="23">
        <f t="shared" si="7"/>
        <v>636.18</v>
      </c>
    </row>
    <row r="14" spans="1:24" ht="29.25" customHeight="1">
      <c r="A14" s="160" t="s">
        <v>68</v>
      </c>
      <c r="B14" s="34">
        <v>82</v>
      </c>
      <c r="C14" s="35">
        <v>20</v>
      </c>
      <c r="D14" s="36"/>
      <c r="E14" s="37">
        <v>12.15</v>
      </c>
      <c r="F14" s="34"/>
      <c r="G14" s="34"/>
      <c r="H14" s="34"/>
      <c r="I14" s="38">
        <f t="shared" si="0"/>
        <v>-1.0899999999999999</v>
      </c>
      <c r="J14" s="36"/>
      <c r="K14" s="39">
        <v>11.67</v>
      </c>
      <c r="L14" s="40">
        <f t="shared" si="1"/>
        <v>-1.08</v>
      </c>
      <c r="M14" s="41">
        <f t="shared" si="8"/>
        <v>-1.08</v>
      </c>
      <c r="N14" s="39">
        <v>14.08</v>
      </c>
      <c r="O14" s="40">
        <f t="shared" si="2"/>
        <v>0.1899999999999995</v>
      </c>
      <c r="P14" s="41">
        <f t="shared" si="9"/>
        <v>0.1899999999999995</v>
      </c>
      <c r="Q14" s="42">
        <f t="shared" si="3"/>
        <v>2.41</v>
      </c>
      <c r="R14" s="43"/>
      <c r="S14" s="44"/>
      <c r="T14" s="45">
        <f t="shared" si="4"/>
        <v>1239.3</v>
      </c>
      <c r="U14" s="24">
        <f t="shared" si="5"/>
        <v>281.6</v>
      </c>
      <c r="V14" s="23">
        <f t="shared" si="6"/>
        <v>956.9399999999999</v>
      </c>
      <c r="X14" s="23">
        <f t="shared" si="7"/>
        <v>281.6</v>
      </c>
    </row>
    <row r="15" spans="1:24" ht="29.25" customHeight="1" thickBot="1">
      <c r="A15" s="161" t="s">
        <v>69</v>
      </c>
      <c r="B15" s="34">
        <v>257</v>
      </c>
      <c r="C15" s="35">
        <v>193</v>
      </c>
      <c r="D15" s="36"/>
      <c r="E15" s="37">
        <v>12.94</v>
      </c>
      <c r="F15" s="34"/>
      <c r="G15" s="34"/>
      <c r="H15" s="34"/>
      <c r="I15" s="38">
        <f t="shared" si="0"/>
        <v>-0.3000000000000007</v>
      </c>
      <c r="J15" s="36"/>
      <c r="K15" s="39">
        <v>12.25</v>
      </c>
      <c r="L15" s="40">
        <f t="shared" si="1"/>
        <v>-0.5</v>
      </c>
      <c r="M15" s="41">
        <f t="shared" si="8"/>
        <v>-0.5</v>
      </c>
      <c r="N15" s="39">
        <v>13.84</v>
      </c>
      <c r="O15" s="40">
        <f t="shared" si="2"/>
        <v>-0.05000000000000071</v>
      </c>
      <c r="P15" s="41">
        <f t="shared" si="9"/>
        <v>-0.05000000000000071</v>
      </c>
      <c r="Q15" s="42">
        <f t="shared" si="3"/>
        <v>1.5899999999999999</v>
      </c>
      <c r="R15" s="43"/>
      <c r="S15" s="44"/>
      <c r="T15" s="45">
        <f t="shared" si="4"/>
        <v>5823</v>
      </c>
      <c r="U15" s="24">
        <f t="shared" si="5"/>
        <v>2671.12</v>
      </c>
      <c r="V15" s="23">
        <f t="shared" si="6"/>
        <v>3148.25</v>
      </c>
      <c r="X15" s="23">
        <f t="shared" si="7"/>
        <v>2671.12</v>
      </c>
    </row>
    <row r="16" spans="1:24" ht="30" customHeight="1" thickBot="1">
      <c r="A16" s="46" t="s">
        <v>58</v>
      </c>
      <c r="B16" s="47">
        <f>SUM(B5:B15)</f>
        <v>1220</v>
      </c>
      <c r="C16" s="48">
        <f>SUM(C5:C15)</f>
        <v>891</v>
      </c>
      <c r="D16" s="49"/>
      <c r="E16" s="394">
        <v>13.24</v>
      </c>
      <c r="F16" s="47"/>
      <c r="G16" s="47"/>
      <c r="H16" s="47"/>
      <c r="I16" s="48">
        <f t="shared" si="0"/>
        <v>0</v>
      </c>
      <c r="J16" s="49"/>
      <c r="K16" s="394">
        <v>12.75</v>
      </c>
      <c r="L16" s="162">
        <f>K16-$K$16</f>
        <v>0</v>
      </c>
      <c r="M16" s="163">
        <f>K16-$K$16</f>
        <v>0</v>
      </c>
      <c r="N16" s="394">
        <v>13.89</v>
      </c>
      <c r="O16" s="47">
        <f t="shared" si="2"/>
        <v>0</v>
      </c>
      <c r="P16" s="163">
        <f>N16-$N$16</f>
        <v>0</v>
      </c>
      <c r="Q16" s="50">
        <f>N16-K16</f>
        <v>1.1400000000000006</v>
      </c>
      <c r="R16" s="36"/>
      <c r="T16" s="45">
        <f>SUM(T5:T15)</f>
        <v>27768.44</v>
      </c>
      <c r="U16" s="24">
        <f>SUM(SUM(U5:U15))</f>
        <v>12271.760000000002</v>
      </c>
      <c r="V16" s="23">
        <f>SUM(V5:V15)</f>
        <v>15477.570000000002</v>
      </c>
      <c r="X16" s="23">
        <f>SUM(X5:X15)</f>
        <v>12271.760000000002</v>
      </c>
    </row>
    <row r="17" spans="3:23" ht="15">
      <c r="C17" s="23"/>
      <c r="D17" s="23"/>
      <c r="K17" s="26"/>
      <c r="L17" s="26"/>
      <c r="M17" s="26"/>
      <c r="N17" s="26"/>
      <c r="O17" s="26"/>
      <c r="P17" s="26"/>
      <c r="Q17" s="26"/>
      <c r="S17" s="44"/>
      <c r="T17" s="45"/>
      <c r="U17" s="45"/>
      <c r="V17" s="44"/>
      <c r="W17" s="44"/>
    </row>
    <row r="18" spans="2:24" ht="12.75">
      <c r="B18" s="22"/>
      <c r="C18" s="22">
        <f>SUM(B16:C16)</f>
        <v>2111</v>
      </c>
      <c r="D18" s="22"/>
      <c r="E18" s="22"/>
      <c r="U18" s="45"/>
      <c r="V18" s="44"/>
      <c r="W18" s="44"/>
      <c r="X18" s="23">
        <f>X16/SUM(C5:C15)</f>
        <v>13.77301907968575</v>
      </c>
    </row>
    <row r="19" spans="2:23" ht="12" customHeight="1">
      <c r="B19" s="22"/>
      <c r="C19" s="22"/>
      <c r="D19" s="22"/>
      <c r="E19" s="22"/>
      <c r="U19" s="45"/>
      <c r="V19" s="44"/>
      <c r="W19" s="44"/>
    </row>
    <row r="20" ht="12.75">
      <c r="E20" s="22"/>
    </row>
    <row r="21" spans="3:4" ht="15">
      <c r="C21" s="23"/>
      <c r="D21" s="23"/>
    </row>
  </sheetData>
  <sheetProtection/>
  <mergeCells count="1">
    <mergeCell ref="A1:Q1"/>
  </mergeCells>
  <printOptions horizontalCentered="1" verticalCentered="1"/>
  <pageMargins left="0.1968503937007874" right="0.15748031496062992" top="0.1968503937007874" bottom="0.1968503937007874" header="0.1968503937007874" footer="0.1968503937007874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7"/>
  <sheetViews>
    <sheetView zoomScaleSheetLayoutView="90" zoomScalePageLayoutView="0" workbookViewId="0" topLeftCell="A16">
      <selection activeCell="B56" sqref="B56"/>
    </sheetView>
  </sheetViews>
  <sheetFormatPr defaultColWidth="11.421875" defaultRowHeight="12.75"/>
  <cols>
    <col min="1" max="1" width="28.7109375" style="203" customWidth="1"/>
    <col min="2" max="2" width="9.7109375" style="270" bestFit="1" customWidth="1"/>
    <col min="3" max="4" width="9.421875" style="270" customWidth="1"/>
    <col min="5" max="5" width="9.8515625" style="270" customWidth="1"/>
    <col min="6" max="6" width="10.421875" style="270" bestFit="1" customWidth="1"/>
    <col min="7" max="7" width="8.8515625" style="270" customWidth="1"/>
    <col min="8" max="8" width="7.7109375" style="270" customWidth="1"/>
    <col min="9" max="9" width="10.421875" style="270" customWidth="1"/>
    <col min="10" max="10" width="10.7109375" style="270" customWidth="1"/>
    <col min="11" max="11" width="4.28125" style="203" customWidth="1"/>
    <col min="12" max="12" width="21.140625" style="203" bestFit="1" customWidth="1"/>
    <col min="13" max="16384" width="11.421875" style="203" customWidth="1"/>
  </cols>
  <sheetData>
    <row r="1" spans="1:10" ht="13.5" customHeight="1" thickBot="1">
      <c r="A1" s="407" t="str">
        <f>B1</f>
        <v>ACADEMIE  :                  </v>
      </c>
      <c r="B1" s="408" t="s">
        <v>85</v>
      </c>
      <c r="C1" s="409"/>
      <c r="D1" s="409"/>
      <c r="E1" s="409"/>
      <c r="F1" s="409"/>
      <c r="G1" s="409"/>
      <c r="H1" s="409"/>
      <c r="I1" s="409"/>
      <c r="J1" s="410"/>
    </row>
    <row r="2" spans="1:10" ht="13.5" customHeight="1">
      <c r="A2" s="407"/>
      <c r="B2" s="400" t="s">
        <v>86</v>
      </c>
      <c r="C2" s="401"/>
      <c r="D2" s="401"/>
      <c r="E2" s="402" t="s">
        <v>87</v>
      </c>
      <c r="F2" s="403"/>
      <c r="G2" s="404"/>
      <c r="H2" s="405" t="s">
        <v>88</v>
      </c>
      <c r="I2" s="405"/>
      <c r="J2" s="406"/>
    </row>
    <row r="3" spans="1:10" ht="19.5" customHeight="1" thickBot="1">
      <c r="A3" s="204"/>
      <c r="B3" s="205" t="s">
        <v>89</v>
      </c>
      <c r="C3" s="206" t="s">
        <v>82</v>
      </c>
      <c r="D3" s="207" t="s">
        <v>90</v>
      </c>
      <c r="E3" s="208" t="s">
        <v>89</v>
      </c>
      <c r="F3" s="209" t="s">
        <v>82</v>
      </c>
      <c r="G3" s="210" t="s">
        <v>90</v>
      </c>
      <c r="H3" s="211" t="s">
        <v>89</v>
      </c>
      <c r="I3" s="212" t="s">
        <v>82</v>
      </c>
      <c r="J3" s="213" t="s">
        <v>90</v>
      </c>
    </row>
    <row r="4" spans="1:10" ht="13.5" customHeight="1" thickBot="1">
      <c r="A4" s="214" t="s">
        <v>91</v>
      </c>
      <c r="B4" s="215"/>
      <c r="C4" s="215"/>
      <c r="D4" s="215"/>
      <c r="E4" s="216"/>
      <c r="F4" s="216"/>
      <c r="G4" s="216"/>
      <c r="H4" s="217"/>
      <c r="I4" s="217"/>
      <c r="J4" s="218"/>
    </row>
    <row r="5" spans="1:17" ht="15" customHeight="1">
      <c r="A5" s="219" t="s">
        <v>37</v>
      </c>
      <c r="B5" s="220">
        <v>96</v>
      </c>
      <c r="C5" s="221">
        <f>IF(B5="","",(B5/$B$36)*3)</f>
        <v>0.11021814006888633</v>
      </c>
      <c r="D5" s="222">
        <v>13.36</v>
      </c>
      <c r="E5" s="223">
        <v>80</v>
      </c>
      <c r="F5" s="224">
        <f>IF(E5="","",(E5/$E$36)*3)</f>
        <v>0.06808510638297872</v>
      </c>
      <c r="G5" s="225">
        <v>13.25</v>
      </c>
      <c r="H5" s="226">
        <f>IF(B5+E5=0,0,B5+E5)</f>
        <v>176</v>
      </c>
      <c r="I5" s="227">
        <f>IF(H5=0,"",(H5/$H$36)*3)</f>
        <v>0.08602150537634409</v>
      </c>
      <c r="J5" s="228">
        <f>IF((D5*B5)+(G5*E5)="",0,IF(H5=0,0,((D5*B5)+(G5*E5))/H5))</f>
        <v>13.31</v>
      </c>
      <c r="Q5" s="229"/>
    </row>
    <row r="6" spans="1:17" ht="15" customHeight="1">
      <c r="A6" s="230" t="s">
        <v>6</v>
      </c>
      <c r="B6" s="231">
        <v>5</v>
      </c>
      <c r="C6" s="232">
        <f aca="true" t="shared" si="0" ref="C6:C35">IF(B6="","",(B6/$B$36)*3)</f>
        <v>0.0057405281285878304</v>
      </c>
      <c r="D6" s="233">
        <v>12.66</v>
      </c>
      <c r="E6" s="234">
        <v>99</v>
      </c>
      <c r="F6" s="235">
        <f aca="true" t="shared" si="1" ref="F6:F35">IF(E6="","",(E6/$E$36)*3)</f>
        <v>0.08425531914893616</v>
      </c>
      <c r="G6" s="236">
        <v>12.69</v>
      </c>
      <c r="H6" s="237">
        <f aca="true" t="shared" si="2" ref="H6:H35">IF(B6+E6=0,0,B6+E6)</f>
        <v>104</v>
      </c>
      <c r="I6" s="238">
        <f aca="true" t="shared" si="3" ref="I6:I35">IF(H6=0,"",(H6/$H$36)*3)</f>
        <v>0.050830889540566956</v>
      </c>
      <c r="J6" s="239">
        <f aca="true" t="shared" si="4" ref="J6:J35">IF((D6*B6)+(G6*E6)="",0,IF(H6=0,0,((D6*B6)+(G6*E6))/H6))</f>
        <v>12.688557692307691</v>
      </c>
      <c r="Q6" s="229"/>
    </row>
    <row r="7" spans="1:17" ht="15" customHeight="1">
      <c r="A7" s="240" t="s">
        <v>74</v>
      </c>
      <c r="B7" s="241">
        <v>42</v>
      </c>
      <c r="C7" s="242">
        <f t="shared" si="0"/>
        <v>0.04822043628013777</v>
      </c>
      <c r="D7" s="243">
        <v>13.09</v>
      </c>
      <c r="E7" s="244">
        <v>50</v>
      </c>
      <c r="F7" s="245">
        <f t="shared" si="1"/>
        <v>0.0425531914893617</v>
      </c>
      <c r="G7" s="246">
        <v>13.7</v>
      </c>
      <c r="H7" s="247">
        <f t="shared" si="2"/>
        <v>92</v>
      </c>
      <c r="I7" s="248">
        <f t="shared" si="3"/>
        <v>0.044965786901270774</v>
      </c>
      <c r="J7" s="249">
        <f t="shared" si="4"/>
        <v>13.421521739130435</v>
      </c>
      <c r="Q7" s="229"/>
    </row>
    <row r="8" spans="1:17" ht="15" customHeight="1">
      <c r="A8" s="240" t="s">
        <v>92</v>
      </c>
      <c r="B8" s="241">
        <v>275</v>
      </c>
      <c r="C8" s="242">
        <f t="shared" si="0"/>
        <v>0.3157290470723307</v>
      </c>
      <c r="D8" s="243">
        <v>13.41</v>
      </c>
      <c r="E8" s="244">
        <v>443</v>
      </c>
      <c r="F8" s="245">
        <f t="shared" si="1"/>
        <v>0.3770212765957447</v>
      </c>
      <c r="G8" s="246">
        <v>11.73</v>
      </c>
      <c r="H8" s="247">
        <f t="shared" si="2"/>
        <v>718</v>
      </c>
      <c r="I8" s="248">
        <f t="shared" si="3"/>
        <v>0.3509286412512219</v>
      </c>
      <c r="J8" s="249">
        <f t="shared" si="4"/>
        <v>12.373454038997213</v>
      </c>
      <c r="Q8" s="229"/>
    </row>
    <row r="9" spans="1:17" ht="15" customHeight="1">
      <c r="A9" s="230" t="s">
        <v>93</v>
      </c>
      <c r="B9" s="241">
        <v>101</v>
      </c>
      <c r="C9" s="242">
        <f t="shared" si="0"/>
        <v>0.11595866819747416</v>
      </c>
      <c r="D9" s="243">
        <v>13.82</v>
      </c>
      <c r="E9" s="244">
        <v>119</v>
      </c>
      <c r="F9" s="245">
        <f t="shared" si="1"/>
        <v>0.10127659574468086</v>
      </c>
      <c r="G9" s="246">
        <v>12.77</v>
      </c>
      <c r="H9" s="247">
        <f t="shared" si="2"/>
        <v>220</v>
      </c>
      <c r="I9" s="248">
        <f t="shared" si="3"/>
        <v>0.1075268817204301</v>
      </c>
      <c r="J9" s="249">
        <f t="shared" si="4"/>
        <v>13.252045454545454</v>
      </c>
      <c r="Q9" s="229"/>
    </row>
    <row r="10" spans="1:17" ht="15" customHeight="1">
      <c r="A10" s="240" t="s">
        <v>1</v>
      </c>
      <c r="B10" s="241">
        <v>31</v>
      </c>
      <c r="C10" s="242">
        <f t="shared" si="0"/>
        <v>0.03559127439724455</v>
      </c>
      <c r="D10" s="243">
        <v>14.66</v>
      </c>
      <c r="E10" s="244">
        <v>125</v>
      </c>
      <c r="F10" s="245">
        <f t="shared" si="1"/>
        <v>0.10638297872340427</v>
      </c>
      <c r="G10" s="246">
        <v>12.65</v>
      </c>
      <c r="H10" s="247">
        <f t="shared" si="2"/>
        <v>156</v>
      </c>
      <c r="I10" s="248">
        <f t="shared" si="3"/>
        <v>0.07624633431085044</v>
      </c>
      <c r="J10" s="249">
        <f t="shared" si="4"/>
        <v>13.049423076923077</v>
      </c>
      <c r="Q10" s="229"/>
    </row>
    <row r="11" spans="1:17" ht="15" customHeight="1">
      <c r="A11" s="240" t="s">
        <v>94</v>
      </c>
      <c r="B11" s="241">
        <v>108</v>
      </c>
      <c r="C11" s="242">
        <f t="shared" si="0"/>
        <v>0.12399540757749714</v>
      </c>
      <c r="D11" s="243">
        <v>14.41</v>
      </c>
      <c r="E11" s="244">
        <v>122</v>
      </c>
      <c r="F11" s="245">
        <f t="shared" si="1"/>
        <v>0.10382978723404254</v>
      </c>
      <c r="G11" s="246">
        <v>13.88</v>
      </c>
      <c r="H11" s="247">
        <f t="shared" si="2"/>
        <v>230</v>
      </c>
      <c r="I11" s="248">
        <f t="shared" si="3"/>
        <v>0.11241446725317693</v>
      </c>
      <c r="J11" s="249">
        <f t="shared" si="4"/>
        <v>14.128869565217393</v>
      </c>
      <c r="Q11" s="229"/>
    </row>
    <row r="12" spans="1:17" ht="15" customHeight="1">
      <c r="A12" s="240" t="s">
        <v>95</v>
      </c>
      <c r="B12" s="241">
        <v>68</v>
      </c>
      <c r="C12" s="242">
        <f t="shared" si="0"/>
        <v>0.07807118254879448</v>
      </c>
      <c r="D12" s="243">
        <v>13.64</v>
      </c>
      <c r="E12" s="244">
        <v>99</v>
      </c>
      <c r="F12" s="245">
        <f t="shared" si="1"/>
        <v>0.08425531914893616</v>
      </c>
      <c r="G12" s="246">
        <v>12.93</v>
      </c>
      <c r="H12" s="247">
        <f t="shared" si="2"/>
        <v>167</v>
      </c>
      <c r="I12" s="248">
        <f t="shared" si="3"/>
        <v>0.08162267839687196</v>
      </c>
      <c r="J12" s="249">
        <f t="shared" si="4"/>
        <v>13.219101796407186</v>
      </c>
      <c r="Q12" s="229"/>
    </row>
    <row r="13" spans="1:17" ht="15" customHeight="1">
      <c r="A13" s="240" t="s">
        <v>96</v>
      </c>
      <c r="B13" s="241">
        <v>93</v>
      </c>
      <c r="C13" s="242">
        <f t="shared" si="0"/>
        <v>0.10677382319173365</v>
      </c>
      <c r="D13" s="243">
        <v>12.33</v>
      </c>
      <c r="E13" s="244">
        <v>44</v>
      </c>
      <c r="F13" s="245">
        <f t="shared" si="1"/>
        <v>0.0374468085106383</v>
      </c>
      <c r="G13" s="246">
        <v>10.37</v>
      </c>
      <c r="H13" s="247">
        <f t="shared" si="2"/>
        <v>137</v>
      </c>
      <c r="I13" s="248">
        <f t="shared" si="3"/>
        <v>0.06695992179863147</v>
      </c>
      <c r="J13" s="249">
        <f t="shared" si="4"/>
        <v>11.70051094890511</v>
      </c>
      <c r="Q13" s="229"/>
    </row>
    <row r="14" spans="1:17" ht="15" customHeight="1">
      <c r="A14" s="240" t="s">
        <v>9</v>
      </c>
      <c r="B14" s="241">
        <v>224</v>
      </c>
      <c r="C14" s="242">
        <f t="shared" si="0"/>
        <v>0.2571756601607348</v>
      </c>
      <c r="D14" s="243">
        <v>13.92</v>
      </c>
      <c r="E14" s="244">
        <v>352</v>
      </c>
      <c r="F14" s="245">
        <f t="shared" si="1"/>
        <v>0.2995744680851064</v>
      </c>
      <c r="G14" s="246">
        <v>14.01</v>
      </c>
      <c r="H14" s="247">
        <f t="shared" si="2"/>
        <v>576</v>
      </c>
      <c r="I14" s="248">
        <f t="shared" si="3"/>
        <v>0.281524926686217</v>
      </c>
      <c r="J14" s="249">
        <f t="shared" si="4"/>
        <v>13.975</v>
      </c>
      <c r="Q14" s="229"/>
    </row>
    <row r="15" spans="1:17" ht="15" customHeight="1">
      <c r="A15" s="240" t="s">
        <v>24</v>
      </c>
      <c r="B15" s="241">
        <v>118</v>
      </c>
      <c r="C15" s="242">
        <f t="shared" si="0"/>
        <v>0.1354764638346728</v>
      </c>
      <c r="D15" s="243">
        <v>13.51</v>
      </c>
      <c r="E15" s="244">
        <v>118</v>
      </c>
      <c r="F15" s="245">
        <f t="shared" si="1"/>
        <v>0.10042553191489362</v>
      </c>
      <c r="G15" s="246">
        <v>12.38</v>
      </c>
      <c r="H15" s="247">
        <f t="shared" si="2"/>
        <v>236</v>
      </c>
      <c r="I15" s="248">
        <f t="shared" si="3"/>
        <v>0.11534701857282502</v>
      </c>
      <c r="J15" s="249">
        <f t="shared" si="4"/>
        <v>12.945000000000002</v>
      </c>
      <c r="Q15" s="229"/>
    </row>
    <row r="16" spans="1:17" ht="15" customHeight="1">
      <c r="A16" s="230" t="s">
        <v>38</v>
      </c>
      <c r="B16" s="241">
        <v>77</v>
      </c>
      <c r="C16" s="242">
        <f t="shared" si="0"/>
        <v>0.08840413318025259</v>
      </c>
      <c r="D16" s="243">
        <v>13.8</v>
      </c>
      <c r="E16" s="244">
        <v>26</v>
      </c>
      <c r="F16" s="245">
        <f t="shared" si="1"/>
        <v>0.022127659574468085</v>
      </c>
      <c r="G16" s="246">
        <v>11.51</v>
      </c>
      <c r="H16" s="247">
        <f t="shared" si="2"/>
        <v>103</v>
      </c>
      <c r="I16" s="248">
        <f t="shared" si="3"/>
        <v>0.05034213098729228</v>
      </c>
      <c r="J16" s="249">
        <f t="shared" si="4"/>
        <v>13.221941747572817</v>
      </c>
      <c r="Q16" s="229"/>
    </row>
    <row r="17" spans="1:17" ht="15" customHeight="1">
      <c r="A17" s="240" t="s">
        <v>97</v>
      </c>
      <c r="B17" s="241">
        <v>108</v>
      </c>
      <c r="C17" s="242">
        <f t="shared" si="0"/>
        <v>0.12399540757749714</v>
      </c>
      <c r="D17" s="243">
        <v>13.81</v>
      </c>
      <c r="E17" s="244">
        <v>34</v>
      </c>
      <c r="F17" s="245">
        <f t="shared" si="1"/>
        <v>0.028936170212765955</v>
      </c>
      <c r="G17" s="246">
        <v>12.62</v>
      </c>
      <c r="H17" s="247">
        <f t="shared" si="2"/>
        <v>142</v>
      </c>
      <c r="I17" s="248">
        <f t="shared" si="3"/>
        <v>0.06940371456500488</v>
      </c>
      <c r="J17" s="249">
        <f t="shared" si="4"/>
        <v>13.525070422535212</v>
      </c>
      <c r="Q17" s="229"/>
    </row>
    <row r="18" spans="1:17" ht="15" customHeight="1">
      <c r="A18" s="240" t="s">
        <v>98</v>
      </c>
      <c r="B18" s="241">
        <v>5</v>
      </c>
      <c r="C18" s="242">
        <f t="shared" si="0"/>
        <v>0.0057405281285878304</v>
      </c>
      <c r="D18" s="243">
        <v>12.92</v>
      </c>
      <c r="E18" s="244">
        <v>17</v>
      </c>
      <c r="F18" s="245">
        <f t="shared" si="1"/>
        <v>0.014468085106382977</v>
      </c>
      <c r="G18" s="246">
        <v>13.09</v>
      </c>
      <c r="H18" s="247">
        <f t="shared" si="2"/>
        <v>22</v>
      </c>
      <c r="I18" s="248">
        <f t="shared" si="3"/>
        <v>0.010752688172043012</v>
      </c>
      <c r="J18" s="249">
        <f t="shared" si="4"/>
        <v>13.051363636363636</v>
      </c>
      <c r="Q18" s="229"/>
    </row>
    <row r="19" spans="1:17" ht="15" customHeight="1">
      <c r="A19" s="240" t="s">
        <v>99</v>
      </c>
      <c r="B19" s="241"/>
      <c r="C19" s="242">
        <f t="shared" si="0"/>
      </c>
      <c r="D19" s="243"/>
      <c r="E19" s="244"/>
      <c r="F19" s="245">
        <f t="shared" si="1"/>
      </c>
      <c r="G19" s="246"/>
      <c r="H19" s="247">
        <f t="shared" si="2"/>
        <v>0</v>
      </c>
      <c r="I19" s="248">
        <f t="shared" si="3"/>
      </c>
      <c r="J19" s="249">
        <f t="shared" si="4"/>
        <v>0</v>
      </c>
      <c r="Q19" s="229"/>
    </row>
    <row r="20" spans="1:17" ht="15" customHeight="1">
      <c r="A20" s="240" t="s">
        <v>100</v>
      </c>
      <c r="B20" s="241">
        <v>28</v>
      </c>
      <c r="C20" s="242">
        <f t="shared" si="0"/>
        <v>0.03214695752009185</v>
      </c>
      <c r="D20" s="243">
        <v>12.78</v>
      </c>
      <c r="E20" s="244">
        <v>43</v>
      </c>
      <c r="F20" s="245">
        <f t="shared" si="1"/>
        <v>0.03659574468085106</v>
      </c>
      <c r="G20" s="246">
        <v>11.47</v>
      </c>
      <c r="H20" s="247">
        <f t="shared" si="2"/>
        <v>71</v>
      </c>
      <c r="I20" s="248">
        <f t="shared" si="3"/>
        <v>0.03470185728250244</v>
      </c>
      <c r="J20" s="249">
        <f t="shared" si="4"/>
        <v>11.986619718309859</v>
      </c>
      <c r="Q20" s="229"/>
    </row>
    <row r="21" spans="1:17" ht="15" customHeight="1">
      <c r="A21" s="240" t="s">
        <v>39</v>
      </c>
      <c r="B21" s="241"/>
      <c r="C21" s="242">
        <f t="shared" si="0"/>
      </c>
      <c r="D21" s="243"/>
      <c r="E21" s="244"/>
      <c r="F21" s="245">
        <f t="shared" si="1"/>
      </c>
      <c r="G21" s="246"/>
      <c r="H21" s="247">
        <f t="shared" si="2"/>
        <v>0</v>
      </c>
      <c r="I21" s="248">
        <f t="shared" si="3"/>
      </c>
      <c r="J21" s="249">
        <f t="shared" si="4"/>
        <v>0</v>
      </c>
      <c r="Q21" s="229"/>
    </row>
    <row r="22" spans="1:17" ht="15" customHeight="1">
      <c r="A22" s="240" t="s">
        <v>101</v>
      </c>
      <c r="B22" s="241">
        <v>45</v>
      </c>
      <c r="C22" s="242">
        <f t="shared" si="0"/>
        <v>0.051664753157290466</v>
      </c>
      <c r="D22" s="243">
        <v>16.18</v>
      </c>
      <c r="E22" s="244">
        <v>111</v>
      </c>
      <c r="F22" s="245">
        <f t="shared" si="1"/>
        <v>0.09446808510638299</v>
      </c>
      <c r="G22" s="246">
        <v>13.2</v>
      </c>
      <c r="H22" s="247">
        <f t="shared" si="2"/>
        <v>156</v>
      </c>
      <c r="I22" s="248">
        <f t="shared" si="3"/>
        <v>0.07624633431085044</v>
      </c>
      <c r="J22" s="249">
        <f t="shared" si="4"/>
        <v>14.059615384615382</v>
      </c>
      <c r="Q22" s="229"/>
    </row>
    <row r="23" spans="1:17" ht="15" customHeight="1">
      <c r="A23" s="240" t="s">
        <v>36</v>
      </c>
      <c r="B23" s="241">
        <v>180</v>
      </c>
      <c r="C23" s="242">
        <f t="shared" si="0"/>
        <v>0.20665901262916186</v>
      </c>
      <c r="D23" s="243">
        <v>13.44</v>
      </c>
      <c r="E23" s="244">
        <v>198</v>
      </c>
      <c r="F23" s="245">
        <f t="shared" si="1"/>
        <v>0.16851063829787233</v>
      </c>
      <c r="G23" s="246">
        <v>13.26</v>
      </c>
      <c r="H23" s="247">
        <f t="shared" si="2"/>
        <v>378</v>
      </c>
      <c r="I23" s="248">
        <f t="shared" si="3"/>
        <v>0.18475073313782991</v>
      </c>
      <c r="J23" s="249">
        <f t="shared" si="4"/>
        <v>13.345714285714287</v>
      </c>
      <c r="Q23" s="229"/>
    </row>
    <row r="24" spans="1:17" ht="15" customHeight="1">
      <c r="A24" s="240" t="s">
        <v>102</v>
      </c>
      <c r="B24" s="241"/>
      <c r="C24" s="242">
        <f t="shared" si="0"/>
      </c>
      <c r="D24" s="243"/>
      <c r="E24" s="244"/>
      <c r="F24" s="245">
        <f t="shared" si="1"/>
      </c>
      <c r="G24" s="246"/>
      <c r="H24" s="247">
        <f t="shared" si="2"/>
        <v>0</v>
      </c>
      <c r="I24" s="248">
        <f t="shared" si="3"/>
      </c>
      <c r="J24" s="249">
        <f t="shared" si="4"/>
        <v>0</v>
      </c>
      <c r="Q24" s="229"/>
    </row>
    <row r="25" spans="1:17" ht="15" customHeight="1">
      <c r="A25" s="240" t="s">
        <v>103</v>
      </c>
      <c r="B25" s="241">
        <v>179</v>
      </c>
      <c r="C25" s="242">
        <f t="shared" si="0"/>
        <v>0.20551090700344432</v>
      </c>
      <c r="D25" s="243">
        <v>15.62</v>
      </c>
      <c r="E25" s="244">
        <v>196</v>
      </c>
      <c r="F25" s="245">
        <f t="shared" si="1"/>
        <v>0.16680851063829788</v>
      </c>
      <c r="G25" s="246">
        <v>15.04</v>
      </c>
      <c r="H25" s="247">
        <f t="shared" si="2"/>
        <v>375</v>
      </c>
      <c r="I25" s="248">
        <f t="shared" si="3"/>
        <v>0.18328445747800587</v>
      </c>
      <c r="J25" s="249">
        <f t="shared" si="4"/>
        <v>15.316853333333333</v>
      </c>
      <c r="Q25" s="229"/>
    </row>
    <row r="26" spans="1:17" ht="15" customHeight="1">
      <c r="A26" s="240" t="s">
        <v>104</v>
      </c>
      <c r="B26" s="241"/>
      <c r="C26" s="242">
        <f t="shared" si="0"/>
      </c>
      <c r="D26" s="243"/>
      <c r="E26" s="244"/>
      <c r="F26" s="245">
        <f t="shared" si="1"/>
      </c>
      <c r="G26" s="246"/>
      <c r="H26" s="247">
        <f t="shared" si="2"/>
        <v>0</v>
      </c>
      <c r="I26" s="248">
        <f t="shared" si="3"/>
      </c>
      <c r="J26" s="249">
        <f t="shared" si="4"/>
        <v>0</v>
      </c>
      <c r="Q26" s="229"/>
    </row>
    <row r="27" spans="1:17" ht="15" customHeight="1">
      <c r="A27" s="240" t="s">
        <v>105</v>
      </c>
      <c r="B27" s="241">
        <v>33</v>
      </c>
      <c r="C27" s="242">
        <f t="shared" si="0"/>
        <v>0.03788748564867968</v>
      </c>
      <c r="D27" s="243">
        <v>14.74</v>
      </c>
      <c r="E27" s="244">
        <v>9</v>
      </c>
      <c r="F27" s="245">
        <f t="shared" si="1"/>
        <v>0.007659574468085106</v>
      </c>
      <c r="G27" s="246">
        <v>13.13</v>
      </c>
      <c r="H27" s="247">
        <f t="shared" si="2"/>
        <v>42</v>
      </c>
      <c r="I27" s="248">
        <f t="shared" si="3"/>
        <v>0.020527859237536656</v>
      </c>
      <c r="J27" s="249">
        <f t="shared" si="4"/>
        <v>14.395000000000001</v>
      </c>
      <c r="Q27" s="229"/>
    </row>
    <row r="28" spans="1:17" ht="15" customHeight="1">
      <c r="A28" s="240" t="s">
        <v>22</v>
      </c>
      <c r="B28" s="241">
        <v>47</v>
      </c>
      <c r="C28" s="242">
        <f t="shared" si="0"/>
        <v>0.0539609644087256</v>
      </c>
      <c r="D28" s="243">
        <v>15.23</v>
      </c>
      <c r="E28" s="244">
        <v>38</v>
      </c>
      <c r="F28" s="245">
        <f t="shared" si="1"/>
        <v>0.03234042553191489</v>
      </c>
      <c r="G28" s="246">
        <v>13.8</v>
      </c>
      <c r="H28" s="247">
        <f t="shared" si="2"/>
        <v>85</v>
      </c>
      <c r="I28" s="248">
        <f t="shared" si="3"/>
        <v>0.041544477028348</v>
      </c>
      <c r="J28" s="249">
        <f t="shared" si="4"/>
        <v>14.59070588235294</v>
      </c>
      <c r="Q28" s="229"/>
    </row>
    <row r="29" spans="1:17" ht="15" customHeight="1">
      <c r="A29" s="240" t="s">
        <v>106</v>
      </c>
      <c r="B29" s="241"/>
      <c r="C29" s="242">
        <f t="shared" si="0"/>
      </c>
      <c r="D29" s="243"/>
      <c r="E29" s="244"/>
      <c r="F29" s="245">
        <f t="shared" si="1"/>
      </c>
      <c r="G29" s="246"/>
      <c r="H29" s="247">
        <f t="shared" si="2"/>
        <v>0</v>
      </c>
      <c r="I29" s="248">
        <f t="shared" si="3"/>
      </c>
      <c r="J29" s="249">
        <f t="shared" si="4"/>
        <v>0</v>
      </c>
      <c r="Q29" s="229"/>
    </row>
    <row r="30" spans="1:17" ht="15" customHeight="1">
      <c r="A30" s="240" t="s">
        <v>107</v>
      </c>
      <c r="B30" s="241">
        <v>192</v>
      </c>
      <c r="C30" s="242">
        <f t="shared" si="0"/>
        <v>0.22043628013777267</v>
      </c>
      <c r="D30" s="243">
        <v>14.77</v>
      </c>
      <c r="E30" s="244">
        <v>214</v>
      </c>
      <c r="F30" s="245">
        <f t="shared" si="1"/>
        <v>0.18212765957446808</v>
      </c>
      <c r="G30" s="246">
        <v>13.5</v>
      </c>
      <c r="H30" s="247">
        <f t="shared" si="2"/>
        <v>406</v>
      </c>
      <c r="I30" s="248">
        <f t="shared" si="3"/>
        <v>0.19843597262952103</v>
      </c>
      <c r="J30" s="249">
        <f t="shared" si="4"/>
        <v>14.100591133004926</v>
      </c>
      <c r="Q30" s="229"/>
    </row>
    <row r="31" spans="1:17" ht="15" customHeight="1">
      <c r="A31" s="240" t="s">
        <v>8</v>
      </c>
      <c r="B31" s="241">
        <v>126</v>
      </c>
      <c r="C31" s="242">
        <f t="shared" si="0"/>
        <v>0.1446613088404133</v>
      </c>
      <c r="D31" s="243">
        <v>13.35</v>
      </c>
      <c r="E31" s="244">
        <v>141</v>
      </c>
      <c r="F31" s="245">
        <f t="shared" si="1"/>
        <v>0.12</v>
      </c>
      <c r="G31" s="246">
        <v>11.49</v>
      </c>
      <c r="H31" s="247">
        <f t="shared" si="2"/>
        <v>267</v>
      </c>
      <c r="I31" s="248">
        <f t="shared" si="3"/>
        <v>0.13049853372434017</v>
      </c>
      <c r="J31" s="249">
        <f t="shared" si="4"/>
        <v>12.367752808988763</v>
      </c>
      <c r="Q31" s="229"/>
    </row>
    <row r="32" spans="1:17" ht="15" customHeight="1">
      <c r="A32" s="240" t="s">
        <v>108</v>
      </c>
      <c r="B32" s="241"/>
      <c r="C32" s="242">
        <f t="shared" si="0"/>
      </c>
      <c r="D32" s="243"/>
      <c r="E32" s="244"/>
      <c r="F32" s="245">
        <f t="shared" si="1"/>
      </c>
      <c r="G32" s="246"/>
      <c r="H32" s="247">
        <f t="shared" si="2"/>
        <v>0</v>
      </c>
      <c r="I32" s="248">
        <f t="shared" si="3"/>
      </c>
      <c r="J32" s="249">
        <f t="shared" si="4"/>
        <v>0</v>
      </c>
      <c r="Q32" s="229"/>
    </row>
    <row r="33" spans="1:17" ht="15" customHeight="1">
      <c r="A33" s="240" t="s">
        <v>81</v>
      </c>
      <c r="B33" s="241">
        <v>5</v>
      </c>
      <c r="C33" s="242">
        <f t="shared" si="0"/>
        <v>0.0057405281285878304</v>
      </c>
      <c r="D33" s="243">
        <v>14.32</v>
      </c>
      <c r="E33" s="244">
        <v>99</v>
      </c>
      <c r="F33" s="245">
        <f t="shared" si="1"/>
        <v>0.08425531914893616</v>
      </c>
      <c r="G33" s="246">
        <v>13.71</v>
      </c>
      <c r="H33" s="247">
        <f t="shared" si="2"/>
        <v>104</v>
      </c>
      <c r="I33" s="248">
        <f t="shared" si="3"/>
        <v>0.050830889540566956</v>
      </c>
      <c r="J33" s="249">
        <f t="shared" si="4"/>
        <v>13.739326923076923</v>
      </c>
      <c r="Q33" s="229"/>
    </row>
    <row r="34" spans="1:17" ht="15" customHeight="1">
      <c r="A34" s="240" t="s">
        <v>109</v>
      </c>
      <c r="B34" s="241">
        <v>84</v>
      </c>
      <c r="C34" s="242">
        <f t="shared" si="0"/>
        <v>0.09644087256027555</v>
      </c>
      <c r="D34" s="243">
        <v>13.71</v>
      </c>
      <c r="E34" s="244">
        <v>73</v>
      </c>
      <c r="F34" s="245">
        <f t="shared" si="1"/>
        <v>0.062127659574468086</v>
      </c>
      <c r="G34" s="246">
        <v>11.45</v>
      </c>
      <c r="H34" s="247">
        <f t="shared" si="2"/>
        <v>157</v>
      </c>
      <c r="I34" s="248">
        <f t="shared" si="3"/>
        <v>0.07673509286412512</v>
      </c>
      <c r="J34" s="249">
        <f t="shared" si="4"/>
        <v>12.659171974522293</v>
      </c>
      <c r="Q34" s="229"/>
    </row>
    <row r="35" spans="1:17" ht="15" customHeight="1" thickBot="1">
      <c r="A35" s="250" t="s">
        <v>110</v>
      </c>
      <c r="B35" s="251">
        <v>206</v>
      </c>
      <c r="C35" s="252">
        <f t="shared" si="0"/>
        <v>0.2365097588978186</v>
      </c>
      <c r="D35" s="253">
        <v>13.54</v>
      </c>
      <c r="E35" s="254">
        <v>382</v>
      </c>
      <c r="F35" s="255">
        <f t="shared" si="1"/>
        <v>0.3251063829787234</v>
      </c>
      <c r="G35" s="256">
        <v>12.06</v>
      </c>
      <c r="H35" s="257">
        <f t="shared" si="2"/>
        <v>588</v>
      </c>
      <c r="I35" s="258">
        <f t="shared" si="3"/>
        <v>0.28739002932551316</v>
      </c>
      <c r="J35" s="259">
        <f t="shared" si="4"/>
        <v>12.578503401360544</v>
      </c>
      <c r="Q35" s="229"/>
    </row>
    <row r="36" spans="1:10" ht="18" customHeight="1" thickBot="1">
      <c r="A36" s="214" t="s">
        <v>18</v>
      </c>
      <c r="B36" s="260">
        <f>SUM(B5:B35)+B72</f>
        <v>2613</v>
      </c>
      <c r="C36" s="261">
        <f>SUM(C5:C35)+C72</f>
        <v>3.0000000000000004</v>
      </c>
      <c r="D36" s="262">
        <f>(B5*D5+B7*D7+B8*D8+B9*D9+B10*D10+B11*D11+B12*D12+B13*D13+B14*D14+B15*D15+B16*D16+B17*D17+B18*D18+B20*D20+B21*D21+B22*D22+B23*D23+B25*D25+B27*D27+B28*D28+B30*D30+B31*D31+B32*D32+B33*D33+B34*D34+B35*D35+B61*D61+B62*D62+B63*D63+B64*D64+B65*D65+B66*D66+B67*D67+B68*D68+B69*D69+B70*D70+B71*D71)/B36</f>
        <v>13.924603903559127</v>
      </c>
      <c r="E36" s="263">
        <f>SUM(E5:E35)+E72</f>
        <v>3525</v>
      </c>
      <c r="F36" s="264">
        <f>SUM(F5:F35)+F72</f>
        <v>3.000000000000001</v>
      </c>
      <c r="G36" s="265">
        <f>(E5*G5+E7*G7+E8*G8+E9*G9+E10*G10+E11*G11+E12*G12+E13*G13+E14*G14+E15*G15+E16*G16+E17*G17+E18*G18+E20*G20+E21*G21+E22*G22+E23*G23+E25*G25+E27*G27+E28*G28+E30*G30+E31*G31+E32*G32+E33*G33+E34*G34+E35*G35+E61*G61+E62*G62+E63*G63+E64*G64+E65*G65+E66*G66+E67*G67+E68*G68+E69*G69+E70*G70+E71*G71)/E36</f>
        <v>12.482624113475175</v>
      </c>
      <c r="H36" s="266">
        <f>SUM(H5:H35)+H72</f>
        <v>6138</v>
      </c>
      <c r="I36" s="267">
        <f>SUM(I5:I35)+I72</f>
        <v>2.999999999999999</v>
      </c>
      <c r="J36" s="268">
        <f>(H5*J5+H6*J6+H7*J7+H8*J8+H9*J9+H10*J10+H11*J11+H12*J12+H13*J13+H14*J14+H15*J15+H16*J16+H17*J17+H18*J18+H19*J19+H20*J20+H21*J21+H22*J22+H23*J23+H24*J24+H25*J25+H26*J26+H27*J27+H28*J28+H30*J30+H31*J31+H32*J32+H33*J33+H34*J34+H35*J35+H61*J61+H62*J62+H63*J63+H64*J64+H65*J65+H66*J66+H67*J67+H68*J68+H69*J69+H70*J70+H71*J71)/H36</f>
        <v>13.311477680026071</v>
      </c>
    </row>
    <row r="37" spans="2:5" ht="13.5" thickBot="1">
      <c r="B37" s="269"/>
      <c r="E37" s="269"/>
    </row>
    <row r="38" spans="2:10" ht="13.5" customHeight="1">
      <c r="B38" s="400" t="s">
        <v>86</v>
      </c>
      <c r="C38" s="401"/>
      <c r="D38" s="401"/>
      <c r="E38" s="402" t="s">
        <v>87</v>
      </c>
      <c r="F38" s="403"/>
      <c r="G38" s="404"/>
      <c r="H38" s="405" t="s">
        <v>88</v>
      </c>
      <c r="I38" s="405"/>
      <c r="J38" s="406"/>
    </row>
    <row r="39" spans="2:10" ht="13.5" customHeight="1" thickBot="1">
      <c r="B39" s="205" t="s">
        <v>89</v>
      </c>
      <c r="C39" s="206" t="s">
        <v>82</v>
      </c>
      <c r="D39" s="207" t="s">
        <v>90</v>
      </c>
      <c r="E39" s="208" t="s">
        <v>89</v>
      </c>
      <c r="F39" s="209" t="s">
        <v>82</v>
      </c>
      <c r="G39" s="210" t="s">
        <v>90</v>
      </c>
      <c r="H39" s="211" t="s">
        <v>89</v>
      </c>
      <c r="I39" s="212" t="s">
        <v>82</v>
      </c>
      <c r="J39" s="213" t="s">
        <v>90</v>
      </c>
    </row>
    <row r="40" spans="1:10" ht="13.5" thickBot="1">
      <c r="A40" s="413" t="s">
        <v>111</v>
      </c>
      <c r="B40" s="414"/>
      <c r="C40" s="414"/>
      <c r="D40" s="215"/>
      <c r="E40" s="216"/>
      <c r="F40" s="216"/>
      <c r="G40" s="216"/>
      <c r="H40" s="217"/>
      <c r="I40" s="217"/>
      <c r="J40" s="218"/>
    </row>
    <row r="41" spans="1:10" ht="12.75">
      <c r="A41" s="271"/>
      <c r="B41" s="241"/>
      <c r="C41" s="242">
        <f>IF(B41="","",(B41/$B$56)*3)</f>
      </c>
      <c r="D41" s="243"/>
      <c r="E41" s="244"/>
      <c r="F41" s="245">
        <f>IF(E41="","",(E41/$E$56)*3)</f>
      </c>
      <c r="G41" s="246"/>
      <c r="H41" s="247">
        <f aca="true" t="shared" si="5" ref="H41:H55">IF(B41+E41=0,0,B41+E41)</f>
        <v>0</v>
      </c>
      <c r="I41" s="248">
        <f>IF(H41=0,"",(H41/$H$56)*3)</f>
      </c>
      <c r="J41" s="249">
        <f aca="true" t="shared" si="6" ref="J41:J55">IF((D41*B41)+(G41*E41)="",0,IF(H41=0,0,((D41*B41)+(G41*E41))/H41))</f>
        <v>0</v>
      </c>
    </row>
    <row r="42" spans="1:10" ht="12.75">
      <c r="A42" s="271"/>
      <c r="B42" s="241"/>
      <c r="C42" s="242">
        <f aca="true" t="shared" si="7" ref="C42:C48">IF(B42="","",(B42/$B$56)*3)</f>
      </c>
      <c r="D42" s="243"/>
      <c r="E42" s="244"/>
      <c r="F42" s="245">
        <f aca="true" t="shared" si="8" ref="F42:F48">IF(E42="","",(E42/$E$56)*3)</f>
      </c>
      <c r="G42" s="246"/>
      <c r="H42" s="247">
        <f t="shared" si="5"/>
        <v>0</v>
      </c>
      <c r="I42" s="248">
        <f aca="true" t="shared" si="9" ref="I42:I48">IF(H42=0,"",(H42/$H$56)*3)</f>
      </c>
      <c r="J42" s="249">
        <f t="shared" si="6"/>
        <v>0</v>
      </c>
    </row>
    <row r="43" spans="1:10" ht="12.75">
      <c r="A43" s="271"/>
      <c r="B43" s="241"/>
      <c r="C43" s="242">
        <f t="shared" si="7"/>
      </c>
      <c r="D43" s="243"/>
      <c r="E43" s="244"/>
      <c r="F43" s="245">
        <f t="shared" si="8"/>
      </c>
      <c r="G43" s="246"/>
      <c r="H43" s="247">
        <f t="shared" si="5"/>
        <v>0</v>
      </c>
      <c r="I43" s="248">
        <f t="shared" si="9"/>
      </c>
      <c r="J43" s="249">
        <f t="shared" si="6"/>
        <v>0</v>
      </c>
    </row>
    <row r="44" spans="1:10" ht="12.75">
      <c r="A44" s="271"/>
      <c r="B44" s="241"/>
      <c r="C44" s="242">
        <f t="shared" si="7"/>
      </c>
      <c r="D44" s="243"/>
      <c r="E44" s="244"/>
      <c r="F44" s="245">
        <f t="shared" si="8"/>
      </c>
      <c r="G44" s="246"/>
      <c r="H44" s="247">
        <f t="shared" si="5"/>
        <v>0</v>
      </c>
      <c r="I44" s="248">
        <f t="shared" si="9"/>
      </c>
      <c r="J44" s="249">
        <f t="shared" si="6"/>
        <v>0</v>
      </c>
    </row>
    <row r="45" spans="1:10" ht="12.75">
      <c r="A45" s="271"/>
      <c r="B45" s="241"/>
      <c r="C45" s="242">
        <f t="shared" si="7"/>
      </c>
      <c r="D45" s="243"/>
      <c r="E45" s="244"/>
      <c r="F45" s="245">
        <f t="shared" si="8"/>
      </c>
      <c r="G45" s="246"/>
      <c r="H45" s="247">
        <f t="shared" si="5"/>
        <v>0</v>
      </c>
      <c r="I45" s="248">
        <f t="shared" si="9"/>
      </c>
      <c r="J45" s="249">
        <f t="shared" si="6"/>
        <v>0</v>
      </c>
    </row>
    <row r="46" spans="1:10" ht="12.75">
      <c r="A46" s="271"/>
      <c r="B46" s="241"/>
      <c r="C46" s="242">
        <f t="shared" si="7"/>
      </c>
      <c r="D46" s="243"/>
      <c r="E46" s="244"/>
      <c r="F46" s="245">
        <f t="shared" si="8"/>
      </c>
      <c r="G46" s="246"/>
      <c r="H46" s="247">
        <f t="shared" si="5"/>
        <v>0</v>
      </c>
      <c r="I46" s="248">
        <f t="shared" si="9"/>
      </c>
      <c r="J46" s="249">
        <f t="shared" si="6"/>
        <v>0</v>
      </c>
    </row>
    <row r="47" spans="1:10" ht="12.75">
      <c r="A47" s="271"/>
      <c r="B47" s="241"/>
      <c r="C47" s="242">
        <f t="shared" si="7"/>
      </c>
      <c r="D47" s="243"/>
      <c r="E47" s="244"/>
      <c r="F47" s="245">
        <f t="shared" si="8"/>
      </c>
      <c r="G47" s="246"/>
      <c r="H47" s="247">
        <f t="shared" si="5"/>
        <v>0</v>
      </c>
      <c r="I47" s="248">
        <f t="shared" si="9"/>
      </c>
      <c r="J47" s="249">
        <f t="shared" si="6"/>
        <v>0</v>
      </c>
    </row>
    <row r="48" spans="1:10" ht="13.5" thickBot="1">
      <c r="A48" s="271"/>
      <c r="B48" s="241"/>
      <c r="C48" s="242">
        <f t="shared" si="7"/>
      </c>
      <c r="D48" s="243"/>
      <c r="E48" s="244"/>
      <c r="F48" s="245">
        <f t="shared" si="8"/>
      </c>
      <c r="G48" s="246"/>
      <c r="H48" s="247">
        <f t="shared" si="5"/>
        <v>0</v>
      </c>
      <c r="I48" s="248">
        <f t="shared" si="9"/>
      </c>
      <c r="J48" s="249">
        <f t="shared" si="6"/>
        <v>0</v>
      </c>
    </row>
    <row r="49" spans="1:10" ht="13.5" thickBot="1">
      <c r="A49" s="413" t="s">
        <v>112</v>
      </c>
      <c r="B49" s="414"/>
      <c r="C49" s="414"/>
      <c r="D49" s="215"/>
      <c r="E49" s="216"/>
      <c r="F49" s="216"/>
      <c r="G49" s="216"/>
      <c r="H49" s="217"/>
      <c r="I49" s="217"/>
      <c r="J49" s="218"/>
    </row>
    <row r="50" spans="1:10" ht="12.75">
      <c r="A50" s="271"/>
      <c r="B50" s="241"/>
      <c r="C50" s="242">
        <f aca="true" t="shared" si="10" ref="C50:C55">IF(B50="","",(B50/$B$56)*3)</f>
      </c>
      <c r="D50" s="243"/>
      <c r="E50" s="244"/>
      <c r="F50" s="245">
        <f aca="true" t="shared" si="11" ref="F50:F55">IF(E50="","",(E50/$E$56)*3)</f>
      </c>
      <c r="G50" s="246"/>
      <c r="H50" s="247">
        <f t="shared" si="5"/>
        <v>0</v>
      </c>
      <c r="I50" s="248">
        <f aca="true" t="shared" si="12" ref="I50:I55">IF(H50=0,"",(H50/$H$56)*3)</f>
      </c>
      <c r="J50" s="249">
        <f t="shared" si="6"/>
        <v>0</v>
      </c>
    </row>
    <row r="51" spans="1:10" ht="12.75">
      <c r="A51" s="271"/>
      <c r="B51" s="241"/>
      <c r="C51" s="242">
        <f t="shared" si="10"/>
      </c>
      <c r="D51" s="243"/>
      <c r="E51" s="244"/>
      <c r="F51" s="245">
        <f t="shared" si="11"/>
      </c>
      <c r="G51" s="246"/>
      <c r="H51" s="247">
        <f t="shared" si="5"/>
        <v>0</v>
      </c>
      <c r="I51" s="248">
        <f t="shared" si="12"/>
      </c>
      <c r="J51" s="249">
        <f t="shared" si="6"/>
        <v>0</v>
      </c>
    </row>
    <row r="52" spans="1:10" ht="12.75">
      <c r="A52" s="271"/>
      <c r="B52" s="241"/>
      <c r="C52" s="242">
        <f t="shared" si="10"/>
      </c>
      <c r="D52" s="243"/>
      <c r="E52" s="244"/>
      <c r="F52" s="245">
        <f t="shared" si="11"/>
      </c>
      <c r="G52" s="246"/>
      <c r="H52" s="247">
        <f t="shared" si="5"/>
        <v>0</v>
      </c>
      <c r="I52" s="248">
        <f t="shared" si="12"/>
      </c>
      <c r="J52" s="249">
        <f t="shared" si="6"/>
        <v>0</v>
      </c>
    </row>
    <row r="53" spans="1:10" ht="12.75">
      <c r="A53" s="271"/>
      <c r="B53" s="241"/>
      <c r="C53" s="242">
        <f t="shared" si="10"/>
      </c>
      <c r="D53" s="243"/>
      <c r="E53" s="244"/>
      <c r="F53" s="245">
        <f t="shared" si="11"/>
      </c>
      <c r="G53" s="246"/>
      <c r="H53" s="247">
        <f t="shared" si="5"/>
        <v>0</v>
      </c>
      <c r="I53" s="248">
        <f t="shared" si="12"/>
      </c>
      <c r="J53" s="249">
        <f t="shared" si="6"/>
        <v>0</v>
      </c>
    </row>
    <row r="54" spans="1:10" ht="12.75">
      <c r="A54" s="271"/>
      <c r="B54" s="241"/>
      <c r="C54" s="242">
        <f t="shared" si="10"/>
      </c>
      <c r="D54" s="243"/>
      <c r="E54" s="244"/>
      <c r="F54" s="245">
        <f t="shared" si="11"/>
      </c>
      <c r="G54" s="246"/>
      <c r="H54" s="247">
        <f t="shared" si="5"/>
        <v>0</v>
      </c>
      <c r="I54" s="248">
        <f t="shared" si="12"/>
      </c>
      <c r="J54" s="249">
        <f t="shared" si="6"/>
        <v>0</v>
      </c>
    </row>
    <row r="55" spans="1:10" ht="13.5" thickBot="1">
      <c r="A55" s="272"/>
      <c r="B55" s="251"/>
      <c r="C55" s="252">
        <f t="shared" si="10"/>
      </c>
      <c r="D55" s="253"/>
      <c r="E55" s="254"/>
      <c r="F55" s="273">
        <f t="shared" si="11"/>
      </c>
      <c r="G55" s="256"/>
      <c r="H55" s="257">
        <f t="shared" si="5"/>
        <v>0</v>
      </c>
      <c r="I55" s="248">
        <f t="shared" si="12"/>
      </c>
      <c r="J55" s="249">
        <f t="shared" si="6"/>
        <v>0</v>
      </c>
    </row>
    <row r="56" spans="1:10" ht="18" customHeight="1" thickBot="1">
      <c r="A56" s="214" t="s">
        <v>111</v>
      </c>
      <c r="B56" s="260">
        <f>SUM(B41:B55)</f>
        <v>0</v>
      </c>
      <c r="C56" s="261">
        <f>SUM(C41:C55)</f>
        <v>0</v>
      </c>
      <c r="D56" s="262" t="e">
        <f>(B41*D41)+(B42*D42)+(B43*D43)+(B44*D44)+(B45*D45)+(B46*D46)+(B47*D47)+(B48*D48)+(B50*D50)+(B51*D51)+(B52*D52)+(B53*D53)+(B54*D54)+(B55*D55)/B56</f>
        <v>#DIV/0!</v>
      </c>
      <c r="E56" s="263">
        <f>SUM(E41:E55)</f>
        <v>0</v>
      </c>
      <c r="F56" s="264">
        <f>SUM(F41:F55)</f>
        <v>0</v>
      </c>
      <c r="G56" s="265" t="e">
        <f>(E41*G41)+(E42*G42)+(E43*G43)+(E44*G44)+(E45*G45)+(E46*G46)+(E47*G47)+(E48*G48)+(E50*G50)+(E51*G51)+(E52*G52)+(E53*G53)+(E54*G54)+(E55*G55)/E56</f>
        <v>#DIV/0!</v>
      </c>
      <c r="H56" s="266">
        <f>SUM(H41:H55)</f>
        <v>0</v>
      </c>
      <c r="I56" s="267">
        <f>SUM(I41:I55)</f>
        <v>0</v>
      </c>
      <c r="J56" s="268" t="e">
        <f>(H41*J41)+(H42*J42)+(H43*J43)+(H44*J44)+(H45*J45)+(H46*J46)+(H47*J47)+(H48*J48)+(H50*J50)+(H51*J51)+(H52*J52)+(H53*J53)+(H54*J54)+(H55*J55)/H56</f>
        <v>#DIV/0!</v>
      </c>
    </row>
    <row r="57" spans="2:10" ht="13.5" thickBot="1">
      <c r="B57" s="203"/>
      <c r="C57" s="274"/>
      <c r="D57" s="275"/>
      <c r="E57" s="276"/>
      <c r="F57" s="277"/>
      <c r="G57" s="278"/>
      <c r="H57" s="279"/>
      <c r="I57" s="280"/>
      <c r="J57" s="281"/>
    </row>
    <row r="58" spans="2:10" ht="13.5" customHeight="1">
      <c r="B58" s="400" t="s">
        <v>86</v>
      </c>
      <c r="C58" s="401"/>
      <c r="D58" s="401"/>
      <c r="E58" s="402" t="s">
        <v>87</v>
      </c>
      <c r="F58" s="403"/>
      <c r="G58" s="404"/>
      <c r="H58" s="405" t="s">
        <v>88</v>
      </c>
      <c r="I58" s="405"/>
      <c r="J58" s="406"/>
    </row>
    <row r="59" spans="2:10" ht="13.5" customHeight="1" thickBot="1">
      <c r="B59" s="205" t="s">
        <v>89</v>
      </c>
      <c r="C59" s="206" t="s">
        <v>82</v>
      </c>
      <c r="D59" s="207" t="s">
        <v>90</v>
      </c>
      <c r="E59" s="208" t="s">
        <v>89</v>
      </c>
      <c r="F59" s="209" t="s">
        <v>82</v>
      </c>
      <c r="G59" s="210" t="s">
        <v>90</v>
      </c>
      <c r="H59" s="211" t="s">
        <v>89</v>
      </c>
      <c r="I59" s="212" t="s">
        <v>82</v>
      </c>
      <c r="J59" s="213" t="s">
        <v>90</v>
      </c>
    </row>
    <row r="60" spans="1:13" ht="13.5" thickBot="1">
      <c r="A60" s="214" t="s">
        <v>113</v>
      </c>
      <c r="B60" s="215"/>
      <c r="C60" s="215"/>
      <c r="D60" s="215"/>
      <c r="E60" s="216"/>
      <c r="F60" s="216"/>
      <c r="G60" s="216"/>
      <c r="H60" s="217"/>
      <c r="I60" s="217"/>
      <c r="J60" s="218"/>
      <c r="L60" s="282"/>
      <c r="M60" s="282"/>
    </row>
    <row r="61" spans="1:10" ht="12.75">
      <c r="A61" s="271" t="s">
        <v>128</v>
      </c>
      <c r="B61" s="241">
        <v>77</v>
      </c>
      <c r="C61" s="242">
        <f>IF(B61="","",(B61/$B$36)*3)</f>
        <v>0.08840413318025259</v>
      </c>
      <c r="D61" s="243">
        <v>15.04</v>
      </c>
      <c r="E61" s="244">
        <v>182</v>
      </c>
      <c r="F61" s="245">
        <f>IF(E61="","",(E61/$E$36)*3)</f>
        <v>0.1548936170212766</v>
      </c>
      <c r="G61" s="246">
        <v>12.85</v>
      </c>
      <c r="H61" s="247">
        <f>B61+E61</f>
        <v>259</v>
      </c>
      <c r="I61" s="248">
        <f>IF(H61=0,"",(H61/$H$36)*3)</f>
        <v>0.12658846529814272</v>
      </c>
      <c r="J61" s="249">
        <f>IF((D61*B61)+(G61*E61)="",0,IF(H61=0,0,((D61*B61)+(G61*E61))/H61))</f>
        <v>13.50108108108108</v>
      </c>
    </row>
    <row r="62" spans="1:10" ht="12.75">
      <c r="A62" s="271" t="s">
        <v>130</v>
      </c>
      <c r="B62" s="241">
        <v>41</v>
      </c>
      <c r="C62" s="242">
        <f aca="true" t="shared" si="13" ref="C62:C71">IF(B62="","",(B62/$B$36)*3)</f>
        <v>0.04707233065442021</v>
      </c>
      <c r="D62" s="243">
        <v>14.4</v>
      </c>
      <c r="E62" s="244">
        <v>63</v>
      </c>
      <c r="F62" s="245">
        <f aca="true" t="shared" si="14" ref="F62:F71">IF(E62="","",(E62/$E$36)*3)</f>
        <v>0.05361702127659575</v>
      </c>
      <c r="G62" s="246">
        <v>12.43</v>
      </c>
      <c r="H62" s="247">
        <f aca="true" t="shared" si="15" ref="H62:H68">B62+E62</f>
        <v>104</v>
      </c>
      <c r="I62" s="248">
        <f aca="true" t="shared" si="16" ref="I62:I71">IF(H62=0,"",(H62/$H$36)*3)</f>
        <v>0.050830889540566956</v>
      </c>
      <c r="J62" s="249">
        <f aca="true" t="shared" si="17" ref="J62:J68">IF((D62*B62)+(G62*E62)="",0,IF(H62=0,0,((D62*B62)+(G62*E62))/H62))</f>
        <v>13.206634615384615</v>
      </c>
    </row>
    <row r="63" spans="1:10" ht="12.75">
      <c r="A63" s="271" t="s">
        <v>129</v>
      </c>
      <c r="B63" s="241">
        <v>19</v>
      </c>
      <c r="C63" s="242">
        <f t="shared" si="13"/>
        <v>0.021814006888633754</v>
      </c>
      <c r="D63" s="243">
        <v>14.26</v>
      </c>
      <c r="E63" s="244">
        <v>48</v>
      </c>
      <c r="F63" s="245">
        <f t="shared" si="14"/>
        <v>0.04085106382978723</v>
      </c>
      <c r="G63" s="246">
        <v>12.1</v>
      </c>
      <c r="H63" s="247">
        <f t="shared" si="15"/>
        <v>67</v>
      </c>
      <c r="I63" s="248">
        <f t="shared" si="16"/>
        <v>0.03274682306940371</v>
      </c>
      <c r="J63" s="249">
        <f t="shared" si="17"/>
        <v>12.712537313432836</v>
      </c>
    </row>
    <row r="64" spans="1:10" ht="12.75">
      <c r="A64" s="271" t="s">
        <v>75</v>
      </c>
      <c r="B64" s="241"/>
      <c r="C64" s="242">
        <f t="shared" si="13"/>
      </c>
      <c r="D64" s="243"/>
      <c r="E64" s="244"/>
      <c r="F64" s="245">
        <f t="shared" si="14"/>
      </c>
      <c r="G64" s="246"/>
      <c r="H64" s="247">
        <f t="shared" si="15"/>
        <v>0</v>
      </c>
      <c r="I64" s="248">
        <f t="shared" si="16"/>
      </c>
      <c r="J64" s="249">
        <f t="shared" si="17"/>
        <v>0</v>
      </c>
    </row>
    <row r="65" spans="1:10" ht="12.75">
      <c r="A65" s="271"/>
      <c r="B65" s="241"/>
      <c r="C65" s="242">
        <f t="shared" si="13"/>
      </c>
      <c r="D65" s="243"/>
      <c r="E65" s="244"/>
      <c r="F65" s="245">
        <f t="shared" si="14"/>
      </c>
      <c r="G65" s="246"/>
      <c r="H65" s="247">
        <f t="shared" si="15"/>
        <v>0</v>
      </c>
      <c r="I65" s="248">
        <f t="shared" si="16"/>
      </c>
      <c r="J65" s="249">
        <f t="shared" si="17"/>
        <v>0</v>
      </c>
    </row>
    <row r="66" spans="1:10" ht="12.75">
      <c r="A66" s="271"/>
      <c r="B66" s="241"/>
      <c r="C66" s="242">
        <f t="shared" si="13"/>
      </c>
      <c r="D66" s="243"/>
      <c r="E66" s="244"/>
      <c r="F66" s="245">
        <f t="shared" si="14"/>
      </c>
      <c r="G66" s="246"/>
      <c r="H66" s="247">
        <f t="shared" si="15"/>
        <v>0</v>
      </c>
      <c r="I66" s="248">
        <f t="shared" si="16"/>
      </c>
      <c r="J66" s="249">
        <f t="shared" si="17"/>
        <v>0</v>
      </c>
    </row>
    <row r="67" spans="1:10" ht="12.75">
      <c r="A67" s="271"/>
      <c r="B67" s="241"/>
      <c r="C67" s="242">
        <f t="shared" si="13"/>
      </c>
      <c r="D67" s="243"/>
      <c r="E67" s="244"/>
      <c r="F67" s="245">
        <f t="shared" si="14"/>
      </c>
      <c r="G67" s="246"/>
      <c r="H67" s="247">
        <f t="shared" si="15"/>
        <v>0</v>
      </c>
      <c r="I67" s="248">
        <f t="shared" si="16"/>
      </c>
      <c r="J67" s="249">
        <f t="shared" si="17"/>
        <v>0</v>
      </c>
    </row>
    <row r="68" spans="1:10" ht="12.75">
      <c r="A68" s="271"/>
      <c r="B68" s="241"/>
      <c r="C68" s="242">
        <f t="shared" si="13"/>
      </c>
      <c r="D68" s="243"/>
      <c r="E68" s="244"/>
      <c r="F68" s="245">
        <f t="shared" si="14"/>
      </c>
      <c r="G68" s="246"/>
      <c r="H68" s="247">
        <f t="shared" si="15"/>
        <v>0</v>
      </c>
      <c r="I68" s="248">
        <f t="shared" si="16"/>
      </c>
      <c r="J68" s="249">
        <f t="shared" si="17"/>
        <v>0</v>
      </c>
    </row>
    <row r="69" spans="1:10" ht="12.75">
      <c r="A69" s="271"/>
      <c r="B69" s="241"/>
      <c r="C69" s="242">
        <f t="shared" si="13"/>
      </c>
      <c r="D69" s="243"/>
      <c r="E69" s="244"/>
      <c r="F69" s="245">
        <f t="shared" si="14"/>
      </c>
      <c r="G69" s="246"/>
      <c r="H69" s="247">
        <f>B69+E69</f>
        <v>0</v>
      </c>
      <c r="I69" s="248">
        <f t="shared" si="16"/>
      </c>
      <c r="J69" s="249">
        <f>IF((D69*B69)+(G69*E69)="",0,IF(H69=0,0,((D69*B69)+(G69*E69))/H69))</f>
        <v>0</v>
      </c>
    </row>
    <row r="70" spans="1:10" ht="12.75">
      <c r="A70" s="271"/>
      <c r="B70" s="241"/>
      <c r="C70" s="242">
        <f t="shared" si="13"/>
      </c>
      <c r="D70" s="243"/>
      <c r="E70" s="244"/>
      <c r="F70" s="245">
        <f t="shared" si="14"/>
      </c>
      <c r="G70" s="246"/>
      <c r="H70" s="247">
        <f>B70+E70</f>
        <v>0</v>
      </c>
      <c r="I70" s="248">
        <f t="shared" si="16"/>
      </c>
      <c r="J70" s="249">
        <f>IF((D70*B70)+(G70*E70)="",0,IF(H70=0,0,((D70*B70)+(G70*E70))/H70))</f>
        <v>0</v>
      </c>
    </row>
    <row r="71" spans="1:10" ht="12.75" customHeight="1" thickBot="1">
      <c r="A71" s="283"/>
      <c r="B71" s="284"/>
      <c r="C71" s="242">
        <f t="shared" si="13"/>
      </c>
      <c r="D71" s="285"/>
      <c r="E71" s="286"/>
      <c r="F71" s="287">
        <f t="shared" si="14"/>
      </c>
      <c r="G71" s="288"/>
      <c r="H71" s="257">
        <f>B71+E71</f>
        <v>0</v>
      </c>
      <c r="I71" s="258">
        <f t="shared" si="16"/>
      </c>
      <c r="J71" s="289">
        <f>IF((D71*B71)+(G71*E71)="",0,IF(H71=0,0,((D71*B71)+(G71*E71))/H71))</f>
        <v>0</v>
      </c>
    </row>
    <row r="72" spans="1:10" ht="13.5" thickBot="1">
      <c r="A72" s="214" t="s">
        <v>113</v>
      </c>
      <c r="B72" s="260">
        <f>SUM(B61:B71)</f>
        <v>137</v>
      </c>
      <c r="C72" s="261">
        <f>SUM(C61:C71)</f>
        <v>0.15729047072330654</v>
      </c>
      <c r="D72" s="290">
        <f>(B61*D61+B62*D62+B63*D63+B64*D64+B65*D65+B66*D66+B67*D67+B68*D68+B69*D69+B70*D70+B71*D71)/B72</f>
        <v>14.74029197080292</v>
      </c>
      <c r="E72" s="291">
        <f>SUM(E61:E71)</f>
        <v>293</v>
      </c>
      <c r="F72" s="292">
        <f>SUM(F61:F71)</f>
        <v>0.2493617021276596</v>
      </c>
      <c r="G72" s="293">
        <f>(E61*G61+E62*G62+E63*G63+E64*G64+E65*G65+E66*G66+E67*G67+E68*G68+E69*G69+E70*G70+E71*G71)/E72</f>
        <v>12.636825938566554</v>
      </c>
      <c r="H72" s="294">
        <f>SUM(H61:H71)</f>
        <v>430</v>
      </c>
      <c r="I72" s="295">
        <f>SUM(I61:I71)</f>
        <v>0.2101661779081134</v>
      </c>
      <c r="J72" s="296">
        <f>(H61*J61+H62*J62+H63*J63+H64*J64+H65*J65+H66*J66+H67*J67+H68*J68+H69*J69+H70*J70+H71*J71)/H72</f>
        <v>13.306999999999999</v>
      </c>
    </row>
    <row r="73" ht="13.5" thickBot="1"/>
    <row r="74" spans="1:10" ht="18.75">
      <c r="A74" s="297"/>
      <c r="B74" s="400" t="s">
        <v>86</v>
      </c>
      <c r="C74" s="401"/>
      <c r="D74" s="401"/>
      <c r="E74" s="402" t="s">
        <v>87</v>
      </c>
      <c r="F74" s="403"/>
      <c r="G74" s="404"/>
      <c r="H74" s="405" t="s">
        <v>88</v>
      </c>
      <c r="I74" s="405"/>
      <c r="J74" s="406"/>
    </row>
    <row r="75" spans="1:10" ht="19.5" thickBot="1">
      <c r="A75" s="298"/>
      <c r="B75" s="299" t="s">
        <v>89</v>
      </c>
      <c r="C75" s="300" t="s">
        <v>82</v>
      </c>
      <c r="D75" s="301" t="s">
        <v>90</v>
      </c>
      <c r="E75" s="302" t="s">
        <v>89</v>
      </c>
      <c r="F75" s="303" t="s">
        <v>82</v>
      </c>
      <c r="G75" s="304" t="s">
        <v>90</v>
      </c>
      <c r="H75" s="305" t="s">
        <v>89</v>
      </c>
      <c r="I75" s="306" t="s">
        <v>82</v>
      </c>
      <c r="J75" s="307" t="s">
        <v>90</v>
      </c>
    </row>
    <row r="76" spans="1:13" ht="13.5" thickBot="1">
      <c r="A76" s="415" t="s">
        <v>114</v>
      </c>
      <c r="B76" s="416"/>
      <c r="C76" s="215"/>
      <c r="D76" s="215"/>
      <c r="E76" s="216"/>
      <c r="F76" s="216"/>
      <c r="G76" s="216"/>
      <c r="H76" s="217"/>
      <c r="I76" s="217"/>
      <c r="J76" s="218"/>
      <c r="L76" s="282"/>
      <c r="M76" s="282"/>
    </row>
    <row r="77" spans="1:10" ht="12.75">
      <c r="A77" s="308"/>
      <c r="B77" s="241"/>
      <c r="C77" s="242">
        <f>IF(B77="","",(B77/$B$99))</f>
      </c>
      <c r="D77" s="243"/>
      <c r="E77" s="244"/>
      <c r="F77" s="245">
        <f>IF(E77="","",(E77/$E$99))</f>
      </c>
      <c r="G77" s="246"/>
      <c r="H77" s="247">
        <f aca="true" t="shared" si="18" ref="H77:H98">IF(B77+E77=0,0,B77+E77)</f>
        <v>0</v>
      </c>
      <c r="I77" s="248">
        <f>IF(H77=0,"",(H77/$H$99))</f>
      </c>
      <c r="J77" s="249">
        <f aca="true" t="shared" si="19" ref="J77:J98">IF((D77*B77)+(G77*E77)="",0,IF(H77=0,0,((D77*B77)+(G77*E77))/H77))</f>
        <v>0</v>
      </c>
    </row>
    <row r="78" spans="1:10" ht="12.75">
      <c r="A78" s="308"/>
      <c r="B78" s="241"/>
      <c r="C78" s="242">
        <f aca="true" t="shared" si="20" ref="C78:C98">IF(B78="","",(B78/$B$99))</f>
      </c>
      <c r="D78" s="243"/>
      <c r="E78" s="244"/>
      <c r="F78" s="245">
        <f aca="true" t="shared" si="21" ref="F78:F98">IF(E78="","",(E78/$E$99))</f>
      </c>
      <c r="G78" s="246"/>
      <c r="H78" s="247">
        <f t="shared" si="18"/>
        <v>0</v>
      </c>
      <c r="I78" s="248">
        <f aca="true" t="shared" si="22" ref="I78:I98">IF(H78=0,"",(H78/$H$99))</f>
      </c>
      <c r="J78" s="249">
        <f t="shared" si="19"/>
        <v>0</v>
      </c>
    </row>
    <row r="79" spans="1:10" ht="12.75">
      <c r="A79" s="308"/>
      <c r="B79" s="241"/>
      <c r="C79" s="242">
        <f t="shared" si="20"/>
      </c>
      <c r="D79" s="243"/>
      <c r="E79" s="244"/>
      <c r="F79" s="245">
        <f t="shared" si="21"/>
      </c>
      <c r="G79" s="246"/>
      <c r="H79" s="247">
        <f t="shared" si="18"/>
        <v>0</v>
      </c>
      <c r="I79" s="248">
        <f t="shared" si="22"/>
      </c>
      <c r="J79" s="249">
        <f t="shared" si="19"/>
        <v>0</v>
      </c>
    </row>
    <row r="80" spans="1:10" ht="12.75">
      <c r="A80" s="308"/>
      <c r="B80" s="241"/>
      <c r="C80" s="242">
        <f t="shared" si="20"/>
      </c>
      <c r="D80" s="243"/>
      <c r="E80" s="244"/>
      <c r="F80" s="245">
        <f t="shared" si="21"/>
      </c>
      <c r="G80" s="246"/>
      <c r="H80" s="247">
        <f t="shared" si="18"/>
        <v>0</v>
      </c>
      <c r="I80" s="248">
        <f t="shared" si="22"/>
      </c>
      <c r="J80" s="249">
        <f t="shared" si="19"/>
        <v>0</v>
      </c>
    </row>
    <row r="81" spans="1:10" ht="12.75">
      <c r="A81" s="308"/>
      <c r="B81" s="241"/>
      <c r="C81" s="242">
        <f t="shared" si="20"/>
      </c>
      <c r="D81" s="243"/>
      <c r="E81" s="244"/>
      <c r="F81" s="245">
        <f t="shared" si="21"/>
      </c>
      <c r="G81" s="246"/>
      <c r="H81" s="247">
        <f t="shared" si="18"/>
        <v>0</v>
      </c>
      <c r="I81" s="248">
        <f t="shared" si="22"/>
      </c>
      <c r="J81" s="249">
        <f t="shared" si="19"/>
        <v>0</v>
      </c>
    </row>
    <row r="82" spans="1:10" ht="12.75">
      <c r="A82" s="308"/>
      <c r="B82" s="241"/>
      <c r="C82" s="242">
        <f t="shared" si="20"/>
      </c>
      <c r="D82" s="243"/>
      <c r="E82" s="244"/>
      <c r="F82" s="245">
        <f t="shared" si="21"/>
      </c>
      <c r="G82" s="246"/>
      <c r="H82" s="247">
        <f t="shared" si="18"/>
        <v>0</v>
      </c>
      <c r="I82" s="248">
        <f t="shared" si="22"/>
      </c>
      <c r="J82" s="249">
        <f t="shared" si="19"/>
        <v>0</v>
      </c>
    </row>
    <row r="83" spans="1:10" ht="12.75">
      <c r="A83" s="308"/>
      <c r="B83" s="241"/>
      <c r="C83" s="242">
        <f t="shared" si="20"/>
      </c>
      <c r="D83" s="243"/>
      <c r="E83" s="244"/>
      <c r="F83" s="245">
        <f t="shared" si="21"/>
      </c>
      <c r="G83" s="246"/>
      <c r="H83" s="247">
        <f t="shared" si="18"/>
        <v>0</v>
      </c>
      <c r="I83" s="248">
        <f t="shared" si="22"/>
      </c>
      <c r="J83" s="249">
        <f t="shared" si="19"/>
        <v>0</v>
      </c>
    </row>
    <row r="84" spans="1:10" ht="12.75">
      <c r="A84" s="308"/>
      <c r="B84" s="241"/>
      <c r="C84" s="242">
        <f t="shared" si="20"/>
      </c>
      <c r="D84" s="243"/>
      <c r="E84" s="244"/>
      <c r="F84" s="245">
        <f t="shared" si="21"/>
      </c>
      <c r="G84" s="246"/>
      <c r="H84" s="247">
        <f t="shared" si="18"/>
        <v>0</v>
      </c>
      <c r="I84" s="248">
        <f t="shared" si="22"/>
      </c>
      <c r="J84" s="249">
        <f t="shared" si="19"/>
        <v>0</v>
      </c>
    </row>
    <row r="85" spans="1:10" ht="12.75">
      <c r="A85" s="308"/>
      <c r="B85" s="241"/>
      <c r="C85" s="242">
        <f t="shared" si="20"/>
      </c>
      <c r="D85" s="243"/>
      <c r="E85" s="244"/>
      <c r="F85" s="245">
        <f t="shared" si="21"/>
      </c>
      <c r="G85" s="246"/>
      <c r="H85" s="247">
        <f t="shared" si="18"/>
        <v>0</v>
      </c>
      <c r="I85" s="248">
        <f t="shared" si="22"/>
      </c>
      <c r="J85" s="249">
        <f t="shared" si="19"/>
        <v>0</v>
      </c>
    </row>
    <row r="86" spans="1:10" ht="12.75">
      <c r="A86" s="308"/>
      <c r="B86" s="241"/>
      <c r="C86" s="242">
        <f t="shared" si="20"/>
      </c>
      <c r="D86" s="243"/>
      <c r="E86" s="244"/>
      <c r="F86" s="245">
        <f t="shared" si="21"/>
      </c>
      <c r="G86" s="246"/>
      <c r="H86" s="247">
        <f t="shared" si="18"/>
        <v>0</v>
      </c>
      <c r="I86" s="248">
        <f t="shared" si="22"/>
      </c>
      <c r="J86" s="249">
        <f t="shared" si="19"/>
        <v>0</v>
      </c>
    </row>
    <row r="87" spans="1:10" ht="12.75">
      <c r="A87" s="308"/>
      <c r="B87" s="241"/>
      <c r="C87" s="242">
        <f t="shared" si="20"/>
      </c>
      <c r="D87" s="243"/>
      <c r="E87" s="244"/>
      <c r="F87" s="245">
        <f t="shared" si="21"/>
      </c>
      <c r="G87" s="246"/>
      <c r="H87" s="247">
        <f t="shared" si="18"/>
        <v>0</v>
      </c>
      <c r="I87" s="248">
        <f t="shared" si="22"/>
      </c>
      <c r="J87" s="249">
        <f t="shared" si="19"/>
        <v>0</v>
      </c>
    </row>
    <row r="88" spans="1:10" ht="12.75">
      <c r="A88" s="308"/>
      <c r="B88" s="241"/>
      <c r="C88" s="242">
        <f t="shared" si="20"/>
      </c>
      <c r="D88" s="243"/>
      <c r="E88" s="244"/>
      <c r="F88" s="245">
        <f t="shared" si="21"/>
      </c>
      <c r="G88" s="246"/>
      <c r="H88" s="247">
        <f t="shared" si="18"/>
        <v>0</v>
      </c>
      <c r="I88" s="248">
        <f t="shared" si="22"/>
      </c>
      <c r="J88" s="249">
        <f t="shared" si="19"/>
        <v>0</v>
      </c>
    </row>
    <row r="89" spans="1:10" ht="12.75">
      <c r="A89" s="308"/>
      <c r="B89" s="241"/>
      <c r="C89" s="242">
        <f t="shared" si="20"/>
      </c>
      <c r="D89" s="243"/>
      <c r="E89" s="244"/>
      <c r="F89" s="245">
        <f t="shared" si="21"/>
      </c>
      <c r="G89" s="246"/>
      <c r="H89" s="247">
        <f t="shared" si="18"/>
        <v>0</v>
      </c>
      <c r="I89" s="248">
        <f t="shared" si="22"/>
      </c>
      <c r="J89" s="249">
        <f t="shared" si="19"/>
        <v>0</v>
      </c>
    </row>
    <row r="90" spans="1:10" ht="12.75">
      <c r="A90" s="308"/>
      <c r="B90" s="241"/>
      <c r="C90" s="242">
        <f t="shared" si="20"/>
      </c>
      <c r="D90" s="243"/>
      <c r="E90" s="244"/>
      <c r="F90" s="245">
        <f t="shared" si="21"/>
      </c>
      <c r="G90" s="246"/>
      <c r="H90" s="247">
        <f t="shared" si="18"/>
        <v>0</v>
      </c>
      <c r="I90" s="248">
        <f t="shared" si="22"/>
      </c>
      <c r="J90" s="249">
        <f t="shared" si="19"/>
        <v>0</v>
      </c>
    </row>
    <row r="91" spans="1:10" ht="12.75">
      <c r="A91" s="308"/>
      <c r="B91" s="241"/>
      <c r="C91" s="242">
        <f t="shared" si="20"/>
      </c>
      <c r="D91" s="243"/>
      <c r="E91" s="244"/>
      <c r="F91" s="245">
        <f t="shared" si="21"/>
      </c>
      <c r="G91" s="246"/>
      <c r="H91" s="247">
        <f t="shared" si="18"/>
        <v>0</v>
      </c>
      <c r="I91" s="248">
        <f t="shared" si="22"/>
      </c>
      <c r="J91" s="249">
        <f t="shared" si="19"/>
        <v>0</v>
      </c>
    </row>
    <row r="92" spans="1:10" ht="12.75">
      <c r="A92" s="308"/>
      <c r="B92" s="241"/>
      <c r="C92" s="242">
        <f t="shared" si="20"/>
      </c>
      <c r="D92" s="243"/>
      <c r="E92" s="244"/>
      <c r="F92" s="245">
        <f t="shared" si="21"/>
      </c>
      <c r="G92" s="246"/>
      <c r="H92" s="247">
        <f t="shared" si="18"/>
        <v>0</v>
      </c>
      <c r="I92" s="248">
        <f t="shared" si="22"/>
      </c>
      <c r="J92" s="249">
        <f t="shared" si="19"/>
        <v>0</v>
      </c>
    </row>
    <row r="93" spans="1:10" ht="12.75">
      <c r="A93" s="308"/>
      <c r="B93" s="241"/>
      <c r="C93" s="242">
        <f t="shared" si="20"/>
      </c>
      <c r="D93" s="243"/>
      <c r="E93" s="244"/>
      <c r="F93" s="245">
        <f t="shared" si="21"/>
      </c>
      <c r="G93" s="246"/>
      <c r="H93" s="247">
        <f t="shared" si="18"/>
        <v>0</v>
      </c>
      <c r="I93" s="248">
        <f t="shared" si="22"/>
      </c>
      <c r="J93" s="249">
        <f t="shared" si="19"/>
        <v>0</v>
      </c>
    </row>
    <row r="94" spans="1:10" ht="12.75">
      <c r="A94" s="308"/>
      <c r="B94" s="241"/>
      <c r="C94" s="242">
        <f t="shared" si="20"/>
      </c>
      <c r="D94" s="243"/>
      <c r="E94" s="244"/>
      <c r="F94" s="245">
        <f t="shared" si="21"/>
      </c>
      <c r="G94" s="246"/>
      <c r="H94" s="247">
        <f t="shared" si="18"/>
        <v>0</v>
      </c>
      <c r="I94" s="248">
        <f t="shared" si="22"/>
      </c>
      <c r="J94" s="249">
        <f t="shared" si="19"/>
        <v>0</v>
      </c>
    </row>
    <row r="95" spans="1:10" ht="12.75">
      <c r="A95" s="308"/>
      <c r="B95" s="241"/>
      <c r="C95" s="242">
        <f t="shared" si="20"/>
      </c>
      <c r="D95" s="243"/>
      <c r="E95" s="244"/>
      <c r="F95" s="245">
        <f t="shared" si="21"/>
      </c>
      <c r="G95" s="246"/>
      <c r="H95" s="247">
        <f t="shared" si="18"/>
        <v>0</v>
      </c>
      <c r="I95" s="248">
        <f t="shared" si="22"/>
      </c>
      <c r="J95" s="249">
        <f t="shared" si="19"/>
        <v>0</v>
      </c>
    </row>
    <row r="96" spans="1:10" ht="12.75">
      <c r="A96" s="308"/>
      <c r="B96" s="241"/>
      <c r="C96" s="242">
        <f t="shared" si="20"/>
      </c>
      <c r="D96" s="243"/>
      <c r="E96" s="244"/>
      <c r="F96" s="245">
        <f t="shared" si="21"/>
      </c>
      <c r="G96" s="246"/>
      <c r="H96" s="247">
        <f t="shared" si="18"/>
        <v>0</v>
      </c>
      <c r="I96" s="248">
        <f t="shared" si="22"/>
      </c>
      <c r="J96" s="249">
        <f t="shared" si="19"/>
        <v>0</v>
      </c>
    </row>
    <row r="97" spans="1:10" ht="12.75">
      <c r="A97" s="309"/>
      <c r="B97" s="310"/>
      <c r="C97" s="311">
        <f t="shared" si="20"/>
      </c>
      <c r="D97" s="312"/>
      <c r="E97" s="313"/>
      <c r="F97" s="314">
        <f t="shared" si="21"/>
      </c>
      <c r="G97" s="315"/>
      <c r="H97" s="316">
        <f t="shared" si="18"/>
        <v>0</v>
      </c>
      <c r="I97" s="317">
        <f t="shared" si="22"/>
      </c>
      <c r="J97" s="318">
        <f t="shared" si="19"/>
        <v>0</v>
      </c>
    </row>
    <row r="98" spans="1:10" ht="13.5" thickBot="1">
      <c r="A98" s="319"/>
      <c r="B98" s="251"/>
      <c r="C98" s="311">
        <f t="shared" si="20"/>
      </c>
      <c r="D98" s="253"/>
      <c r="E98" s="254"/>
      <c r="F98" s="314">
        <f t="shared" si="21"/>
      </c>
      <c r="G98" s="320"/>
      <c r="H98" s="316">
        <f t="shared" si="18"/>
        <v>0</v>
      </c>
      <c r="I98" s="317">
        <f t="shared" si="22"/>
      </c>
      <c r="J98" s="318">
        <f t="shared" si="19"/>
        <v>0</v>
      </c>
    </row>
    <row r="99" spans="1:10" ht="13.5" thickBot="1">
      <c r="A99" s="321" t="s">
        <v>73</v>
      </c>
      <c r="B99" s="322">
        <f>SUM(B76:B98)</f>
        <v>0</v>
      </c>
      <c r="C99" s="323">
        <f>SUM(C76:C98)</f>
        <v>0</v>
      </c>
      <c r="D99" s="324" t="e">
        <f>((B76*D76)+(B77*D77)+(B78*D78)+(B79*D79)+(B80*D80)+(B81*D81)+(B82*D82)+(B83*D83)+(B84*D84)+(B85*D85)+(B86*D86)+(B87*D87)+(B88*D88)+(B89*D89)+(B90*D90)+(B91*D91)+(B92*D92)+(B93*D93)+(B94*D94)+(B95*D95)+(B96*D96)+(B97*D97)+(B98*D98))/B99</f>
        <v>#DIV/0!</v>
      </c>
      <c r="E99" s="322">
        <f>SUM(E76:E98)</f>
        <v>0</v>
      </c>
      <c r="F99" s="323">
        <f>SUM(F76:F98)</f>
        <v>0</v>
      </c>
      <c r="G99" s="324" t="e">
        <f>((E76*G76)+(E77*G77)+(E78*G78)+(E79*G79)+(E80*G80)+(E81*G81)+(E82*G82)+(E83*G83)+(E84*G84)+(E85*G85)+(E86*G86)+(E87*G87)+(E88*G88)+(E89*G89)+(E90*G90)+(E91*G91)+(E92*G92)+(E93*G93)+(E94*G94)+(E95*G95)+(E96*G96)+(E97*G97)+(E98*G98))/E99</f>
        <v>#DIV/0!</v>
      </c>
      <c r="H99" s="322">
        <f>SUM(H76:H98)</f>
        <v>0</v>
      </c>
      <c r="I99" s="323">
        <f>SUM(I76:I98)</f>
        <v>0</v>
      </c>
      <c r="J99" s="325" t="e">
        <f>((H76*J76)+(H77*J77)+(H78*J78)+(H79*J79)+(H80*J80)+(H81*J81)+(H82*J82)+(H83*J83)+(H84*J84)+(H85*J85)+(H86*J86)+(H87*J87)+(H88*J88)+(H89*J89)+(H90*J90)+(H91*J91)+(H92*J92)+(H93*J93)+(H94*J94)+(H95*J95)+(H96*J96)+(H97*J97)+(H98*J98))/H99</f>
        <v>#DIV/0!</v>
      </c>
    </row>
    <row r="100" spans="1:6" ht="12" customHeight="1" thickBot="1">
      <c r="A100" s="326"/>
      <c r="B100" s="327"/>
      <c r="C100" s="274"/>
      <c r="D100" s="275"/>
      <c r="E100" s="328"/>
      <c r="F100" s="328"/>
    </row>
    <row r="101" spans="1:9" ht="12.75">
      <c r="A101" s="329" t="s">
        <v>115</v>
      </c>
      <c r="B101" s="417" t="s">
        <v>86</v>
      </c>
      <c r="C101" s="418"/>
      <c r="D101" s="419" t="s">
        <v>87</v>
      </c>
      <c r="E101" s="420"/>
      <c r="F101" s="203"/>
      <c r="G101" s="330"/>
      <c r="H101" s="328"/>
      <c r="I101" s="328"/>
    </row>
    <row r="102" spans="2:9" ht="18" customHeight="1" thickBot="1">
      <c r="B102" s="299" t="s">
        <v>89</v>
      </c>
      <c r="C102" s="300" t="s">
        <v>82</v>
      </c>
      <c r="D102" s="302" t="s">
        <v>89</v>
      </c>
      <c r="E102" s="331" t="s">
        <v>82</v>
      </c>
      <c r="F102" s="203"/>
      <c r="G102" s="332"/>
      <c r="H102" s="328"/>
      <c r="I102" s="328"/>
    </row>
    <row r="103" spans="1:9" ht="18" customHeight="1" thickBot="1">
      <c r="A103" s="333"/>
      <c r="B103" s="334">
        <v>20</v>
      </c>
      <c r="C103" s="335">
        <v>2.24</v>
      </c>
      <c r="D103" s="334">
        <v>45</v>
      </c>
      <c r="E103" s="335">
        <v>3.69</v>
      </c>
      <c r="F103" s="336"/>
      <c r="G103" s="328"/>
      <c r="H103" s="328"/>
      <c r="I103" s="328"/>
    </row>
    <row r="105" spans="1:10" ht="14.25" customHeight="1">
      <c r="A105" s="421" t="s">
        <v>116</v>
      </c>
      <c r="B105" s="421"/>
      <c r="C105" s="421"/>
      <c r="D105" s="421"/>
      <c r="E105" s="421"/>
      <c r="F105" s="421"/>
      <c r="G105" s="421"/>
      <c r="H105" s="421"/>
      <c r="I105" s="421"/>
      <c r="J105" s="421"/>
    </row>
    <row r="106" ht="13.5" thickBot="1"/>
    <row r="107" spans="1:10" ht="18.75">
      <c r="A107" s="297"/>
      <c r="B107" s="422" t="s">
        <v>86</v>
      </c>
      <c r="C107" s="423"/>
      <c r="D107" s="423"/>
      <c r="E107" s="424" t="s">
        <v>87</v>
      </c>
      <c r="F107" s="425"/>
      <c r="G107" s="426"/>
      <c r="H107" s="427" t="s">
        <v>88</v>
      </c>
      <c r="I107" s="427"/>
      <c r="J107" s="428"/>
    </row>
    <row r="108" spans="1:10" ht="19.5" thickBot="1">
      <c r="A108" s="298"/>
      <c r="B108" s="337" t="s">
        <v>89</v>
      </c>
      <c r="C108" s="338" t="s">
        <v>82</v>
      </c>
      <c r="D108" s="339" t="s">
        <v>90</v>
      </c>
      <c r="E108" s="340" t="s">
        <v>89</v>
      </c>
      <c r="F108" s="341" t="s">
        <v>82</v>
      </c>
      <c r="G108" s="342" t="s">
        <v>90</v>
      </c>
      <c r="H108" s="343" t="s">
        <v>89</v>
      </c>
      <c r="I108" s="344" t="s">
        <v>82</v>
      </c>
      <c r="J108" s="345" t="s">
        <v>90</v>
      </c>
    </row>
    <row r="109" spans="1:13" ht="13.5" thickBot="1">
      <c r="A109" s="411" t="s">
        <v>117</v>
      </c>
      <c r="B109" s="412"/>
      <c r="C109" s="412"/>
      <c r="D109" s="346"/>
      <c r="E109" s="347"/>
      <c r="F109" s="347"/>
      <c r="G109" s="347"/>
      <c r="H109" s="348"/>
      <c r="I109" s="348"/>
      <c r="J109" s="349"/>
      <c r="L109" s="282"/>
      <c r="M109" s="282"/>
    </row>
    <row r="110" spans="1:10" ht="12.75">
      <c r="A110" s="350" t="s">
        <v>118</v>
      </c>
      <c r="B110" s="220">
        <v>0</v>
      </c>
      <c r="C110" s="388">
        <f>IF(B110="","",(B110/$B$115))</f>
        <v>0</v>
      </c>
      <c r="D110" s="222"/>
      <c r="E110" s="223">
        <v>1</v>
      </c>
      <c r="F110" s="390">
        <f>IF(E110="","",(E110/$E$115))</f>
        <v>0.2</v>
      </c>
      <c r="G110" s="225">
        <v>11.4</v>
      </c>
      <c r="H110" s="353">
        <f>IF(B110+E110=0,0,B110+E110)</f>
        <v>1</v>
      </c>
      <c r="I110" s="354">
        <f>IF(H110=0,"",(H110/$H$115))</f>
        <v>0.16666666666666666</v>
      </c>
      <c r="J110" s="355">
        <f>IF((D110*B110)+(G110*E110)="",0,IF(H110=0,0,((D110*B110)+(G110*E110))/H110))</f>
        <v>11.4</v>
      </c>
    </row>
    <row r="111" spans="1:10" ht="12.75">
      <c r="A111" s="356" t="s">
        <v>119</v>
      </c>
      <c r="B111" s="241">
        <v>1</v>
      </c>
      <c r="C111" s="357">
        <f>IF(B111="","",(B111/$B$115))</f>
        <v>1</v>
      </c>
      <c r="D111" s="243">
        <v>9.6</v>
      </c>
      <c r="E111" s="244">
        <v>1</v>
      </c>
      <c r="F111" s="358">
        <f>IF(E111="","",(E111/$E$115))</f>
        <v>0.2</v>
      </c>
      <c r="G111" s="246">
        <v>5</v>
      </c>
      <c r="H111" s="359">
        <f>IF(B111+E111=0,0,B111+E111)</f>
        <v>2</v>
      </c>
      <c r="I111" s="360">
        <f>IF(H111=0,"",(H111/$H$115))</f>
        <v>0.3333333333333333</v>
      </c>
      <c r="J111" s="361">
        <f>IF((D111*B111)+(G111*E111)="",0,IF(H111=0,0,((D111*B111)+(G111*E111))/H111))</f>
        <v>7.3</v>
      </c>
    </row>
    <row r="112" spans="1:10" ht="12.75">
      <c r="A112" s="356" t="s">
        <v>120</v>
      </c>
      <c r="B112" s="241">
        <v>0</v>
      </c>
      <c r="C112" s="357">
        <f>IF(B112="","",(B112/$B$115))</f>
        <v>0</v>
      </c>
      <c r="D112" s="243"/>
      <c r="E112" s="244">
        <v>1</v>
      </c>
      <c r="F112" s="358">
        <f>IF(E112="","",(E112/$E$115))</f>
        <v>0.2</v>
      </c>
      <c r="G112" s="246">
        <v>9</v>
      </c>
      <c r="H112" s="359">
        <f>IF(B112+E112=0,0,B112+E112)</f>
        <v>1</v>
      </c>
      <c r="I112" s="360">
        <f>IF(H112=0,"",(H112/$H$115))</f>
        <v>0.16666666666666666</v>
      </c>
      <c r="J112" s="361">
        <f>IF((D112*B112)+(G112*E112)="",0,IF(H112=0,0,((D112*B112)+(G112*E112))/H112))</f>
        <v>9</v>
      </c>
    </row>
    <row r="113" spans="1:10" ht="12.75">
      <c r="A113" s="356" t="s">
        <v>121</v>
      </c>
      <c r="B113" s="241">
        <v>0</v>
      </c>
      <c r="C113" s="357">
        <f>IF(B113="","",(B113/$B$115))</f>
        <v>0</v>
      </c>
      <c r="D113" s="243"/>
      <c r="E113" s="244">
        <v>2</v>
      </c>
      <c r="F113" s="358">
        <f>IF(E113="","",(E113/$E$115))</f>
        <v>0.4</v>
      </c>
      <c r="G113" s="246">
        <v>9.5</v>
      </c>
      <c r="H113" s="359">
        <f>IF(B113+E113=0,0,B113+E113)</f>
        <v>2</v>
      </c>
      <c r="I113" s="360">
        <f>IF(H113=0,"",(H113/$H$115))</f>
        <v>0.3333333333333333</v>
      </c>
      <c r="J113" s="361">
        <f>IF((D113*B113)+(G113*E113)="",0,IF(H113=0,0,((D113*B113)+(G113*E113))/H113))</f>
        <v>9.5</v>
      </c>
    </row>
    <row r="114" spans="1:10" ht="13.5" thickBot="1">
      <c r="A114" s="362" t="s">
        <v>122</v>
      </c>
      <c r="B114" s="251">
        <v>0</v>
      </c>
      <c r="C114" s="389">
        <f>IF(B114="","",(B114/$B$115))</f>
        <v>0</v>
      </c>
      <c r="D114" s="253"/>
      <c r="E114" s="254">
        <v>0</v>
      </c>
      <c r="F114" s="391">
        <f>IF(E114="","",(E114/$E$115))</f>
        <v>0</v>
      </c>
      <c r="G114" s="256"/>
      <c r="H114" s="365">
        <f>IF(B114+E114=0,0,B114+E114)</f>
        <v>0</v>
      </c>
      <c r="I114" s="366">
        <f>IF(H114=0,"",(H114/$H$115))</f>
      </c>
      <c r="J114" s="367">
        <f>IF((D114*B114)+(G114*E114)="",0,IF(H114=0,0,((D114*B114)+(G114*E114))/H114))</f>
        <v>0</v>
      </c>
    </row>
    <row r="115" spans="1:10" ht="13.5" thickBot="1">
      <c r="A115" s="368"/>
      <c r="B115" s="369">
        <f>SUM(B110:B114)</f>
        <v>1</v>
      </c>
      <c r="C115" s="370">
        <f>SUM(C110:C114)</f>
        <v>1</v>
      </c>
      <c r="D115" s="371">
        <f>((B110*D110)+(B111*D111)+(B112*D112)+(B113*D113)+(B114*D114))/B115</f>
        <v>9.6</v>
      </c>
      <c r="E115" s="369">
        <f>SUM(E110:E114)</f>
        <v>5</v>
      </c>
      <c r="F115" s="370">
        <f>SUM(F110:F114)</f>
        <v>1</v>
      </c>
      <c r="G115" s="371">
        <f>((E110*G110)+(E111*G111)+(E112*G112)+(E113*G113)+(E114*G114))/E115</f>
        <v>8.879999999999999</v>
      </c>
      <c r="H115" s="369">
        <f>SUM(H110:H114)</f>
        <v>6</v>
      </c>
      <c r="I115" s="370">
        <f>SUM(I110:I114)</f>
        <v>1</v>
      </c>
      <c r="J115" s="372">
        <f>((H110*J110)+(H111*J111)+(H112*J112)+(H113*J113)+(H114*J114))/H115</f>
        <v>9</v>
      </c>
    </row>
    <row r="116" ht="13.5" thickBot="1"/>
    <row r="117" spans="1:10" ht="18.75">
      <c r="A117" s="297"/>
      <c r="B117" s="422" t="s">
        <v>86</v>
      </c>
      <c r="C117" s="423"/>
      <c r="D117" s="423"/>
      <c r="E117" s="424" t="s">
        <v>87</v>
      </c>
      <c r="F117" s="425"/>
      <c r="G117" s="426"/>
      <c r="H117" s="427" t="s">
        <v>88</v>
      </c>
      <c r="I117" s="427"/>
      <c r="J117" s="428"/>
    </row>
    <row r="118" spans="1:10" ht="19.5" thickBot="1">
      <c r="A118" s="298"/>
      <c r="B118" s="337" t="s">
        <v>89</v>
      </c>
      <c r="C118" s="338" t="s">
        <v>82</v>
      </c>
      <c r="D118" s="339" t="s">
        <v>90</v>
      </c>
      <c r="E118" s="340" t="s">
        <v>89</v>
      </c>
      <c r="F118" s="341" t="s">
        <v>82</v>
      </c>
      <c r="G118" s="342" t="s">
        <v>90</v>
      </c>
      <c r="H118" s="343" t="s">
        <v>89</v>
      </c>
      <c r="I118" s="344" t="s">
        <v>82</v>
      </c>
      <c r="J118" s="345" t="s">
        <v>90</v>
      </c>
    </row>
    <row r="119" spans="1:13" ht="13.5" thickBot="1">
      <c r="A119" s="411" t="s">
        <v>123</v>
      </c>
      <c r="B119" s="412"/>
      <c r="C119" s="412"/>
      <c r="D119" s="373"/>
      <c r="E119" s="373"/>
      <c r="F119" s="347"/>
      <c r="G119" s="347"/>
      <c r="H119" s="348"/>
      <c r="I119" s="348"/>
      <c r="J119" s="349"/>
      <c r="L119" s="282"/>
      <c r="M119" s="282"/>
    </row>
    <row r="120" spans="1:10" ht="12.75">
      <c r="A120" s="308" t="s">
        <v>26</v>
      </c>
      <c r="B120" s="220">
        <v>36</v>
      </c>
      <c r="C120" s="375">
        <f>IF(B120="","",(B120/$B$149))</f>
        <v>0.28125</v>
      </c>
      <c r="D120" s="222">
        <v>13.46</v>
      </c>
      <c r="E120" s="223">
        <v>17</v>
      </c>
      <c r="F120" s="378">
        <f>IF(E120="","",(E120/$E$149))</f>
        <v>0.17346938775510204</v>
      </c>
      <c r="G120" s="225">
        <v>14.6</v>
      </c>
      <c r="H120" s="353">
        <f>IF(B120+E120=0,0,B120+E120)</f>
        <v>53</v>
      </c>
      <c r="I120" s="354">
        <f>IF(H120=0,"",(H120/$H$149))</f>
        <v>0.2345132743362832</v>
      </c>
      <c r="J120" s="355">
        <f>IF((D120*B120)+(G120*E120)="",0,IF(H120=0,0,((D120*B120)+(G120*E120))/H120))</f>
        <v>13.82566037735849</v>
      </c>
    </row>
    <row r="121" spans="1:10" ht="12.75">
      <c r="A121" s="308" t="s">
        <v>39</v>
      </c>
      <c r="B121" s="374">
        <v>10</v>
      </c>
      <c r="C121" s="375">
        <f>IF(B121="","",(B121/$B$149))</f>
        <v>0.078125</v>
      </c>
      <c r="D121" s="376">
        <v>16.1</v>
      </c>
      <c r="E121" s="377">
        <v>5</v>
      </c>
      <c r="F121" s="378">
        <f>IF(E121="","",(E121/$E$149))</f>
        <v>0.05102040816326531</v>
      </c>
      <c r="G121" s="379">
        <v>14.25</v>
      </c>
      <c r="H121" s="380">
        <f aca="true" t="shared" si="23" ref="H121:H144">IF(B121+E121=0,0,B121+E121)</f>
        <v>15</v>
      </c>
      <c r="I121" s="381">
        <f aca="true" t="shared" si="24" ref="I121:I148">IF(H121=0,"",(H121/$H$149))</f>
        <v>0.06637168141592921</v>
      </c>
      <c r="J121" s="382">
        <f aca="true" t="shared" si="25" ref="J121:J144">IF((D121*B121)+(G121*E121)="",0,IF(H121=0,0,((D121*B121)+(G121*E121))/H121))</f>
        <v>15.483333333333333</v>
      </c>
    </row>
    <row r="122" spans="1:10" ht="12.75">
      <c r="A122" s="308" t="s">
        <v>124</v>
      </c>
      <c r="B122" s="374">
        <v>14</v>
      </c>
      <c r="C122" s="375">
        <f>IF(B122="","",(B122/$B$149))</f>
        <v>0.109375</v>
      </c>
      <c r="D122" s="376">
        <v>11.5</v>
      </c>
      <c r="E122" s="377">
        <v>16</v>
      </c>
      <c r="F122" s="378">
        <f>IF(E122="","",(E122/$E$149))</f>
        <v>0.16326530612244897</v>
      </c>
      <c r="G122" s="379">
        <v>9.85</v>
      </c>
      <c r="H122" s="380">
        <f t="shared" si="23"/>
        <v>30</v>
      </c>
      <c r="I122" s="381">
        <f t="shared" si="24"/>
        <v>0.13274336283185842</v>
      </c>
      <c r="J122" s="382">
        <f t="shared" si="25"/>
        <v>10.620000000000001</v>
      </c>
    </row>
    <row r="123" spans="1:10" ht="12.75">
      <c r="A123" s="383" t="s">
        <v>75</v>
      </c>
      <c r="B123" s="374">
        <v>32</v>
      </c>
      <c r="C123" s="375">
        <f>IF(B123="","",(B123/$B$149))</f>
        <v>0.25</v>
      </c>
      <c r="D123" s="376">
        <v>14.74</v>
      </c>
      <c r="E123" s="377">
        <v>13</v>
      </c>
      <c r="F123" s="378">
        <f>IF(E123="","",(E123/$E$149))</f>
        <v>0.1326530612244898</v>
      </c>
      <c r="G123" s="379">
        <v>12.17</v>
      </c>
      <c r="H123" s="380">
        <f t="shared" si="23"/>
        <v>45</v>
      </c>
      <c r="I123" s="381">
        <f t="shared" si="24"/>
        <v>0.19911504424778761</v>
      </c>
      <c r="J123" s="382">
        <f t="shared" si="25"/>
        <v>13.997555555555556</v>
      </c>
    </row>
    <row r="124" spans="1:10" ht="12.75">
      <c r="A124" s="383" t="s">
        <v>22</v>
      </c>
      <c r="B124" s="374">
        <v>36</v>
      </c>
      <c r="C124" s="375">
        <f>IF(B124="","",(B124/$B$149))</f>
        <v>0.28125</v>
      </c>
      <c r="D124" s="376">
        <v>14.2</v>
      </c>
      <c r="E124" s="377">
        <v>47</v>
      </c>
      <c r="F124" s="378">
        <f>IF(E124="","",(E124/$E$149))</f>
        <v>0.47959183673469385</v>
      </c>
      <c r="G124" s="379">
        <v>11.13</v>
      </c>
      <c r="H124" s="380">
        <f t="shared" si="23"/>
        <v>83</v>
      </c>
      <c r="I124" s="381">
        <f t="shared" si="24"/>
        <v>0.3672566371681416</v>
      </c>
      <c r="J124" s="382">
        <f t="shared" si="25"/>
        <v>12.46156626506024</v>
      </c>
    </row>
    <row r="125" spans="1:10" ht="12.75">
      <c r="A125" s="383"/>
      <c r="B125" s="374"/>
      <c r="C125" s="375">
        <f aca="true" t="shared" si="26" ref="C125:C148">IF(B125="","",(B125/$B$149))</f>
      </c>
      <c r="D125" s="376"/>
      <c r="E125" s="377"/>
      <c r="F125" s="378">
        <f aca="true" t="shared" si="27" ref="F125:F148">IF(E125="","",(E125/$E$149))</f>
      </c>
      <c r="G125" s="379"/>
      <c r="H125" s="380">
        <f t="shared" si="23"/>
        <v>0</v>
      </c>
      <c r="I125" s="381">
        <f t="shared" si="24"/>
      </c>
      <c r="J125" s="382">
        <f t="shared" si="25"/>
        <v>0</v>
      </c>
    </row>
    <row r="126" spans="1:10" ht="12.75">
      <c r="A126" s="383"/>
      <c r="B126" s="374"/>
      <c r="C126" s="375">
        <f t="shared" si="26"/>
      </c>
      <c r="D126" s="376"/>
      <c r="E126" s="377"/>
      <c r="F126" s="378">
        <f t="shared" si="27"/>
      </c>
      <c r="G126" s="379"/>
      <c r="H126" s="380">
        <f t="shared" si="23"/>
        <v>0</v>
      </c>
      <c r="I126" s="381">
        <f t="shared" si="24"/>
      </c>
      <c r="J126" s="382">
        <f t="shared" si="25"/>
        <v>0</v>
      </c>
    </row>
    <row r="127" spans="1:10" ht="12.75">
      <c r="A127" s="383"/>
      <c r="B127" s="374"/>
      <c r="C127" s="375">
        <f t="shared" si="26"/>
      </c>
      <c r="D127" s="376"/>
      <c r="E127" s="377"/>
      <c r="F127" s="378">
        <f t="shared" si="27"/>
      </c>
      <c r="G127" s="379"/>
      <c r="H127" s="380">
        <f t="shared" si="23"/>
        <v>0</v>
      </c>
      <c r="I127" s="381">
        <f t="shared" si="24"/>
      </c>
      <c r="J127" s="382">
        <f t="shared" si="25"/>
        <v>0</v>
      </c>
    </row>
    <row r="128" spans="1:10" ht="12.75">
      <c r="A128" s="383"/>
      <c r="B128" s="374"/>
      <c r="C128" s="375">
        <f t="shared" si="26"/>
      </c>
      <c r="D128" s="376"/>
      <c r="E128" s="377"/>
      <c r="F128" s="378">
        <f t="shared" si="27"/>
      </c>
      <c r="G128" s="379"/>
      <c r="H128" s="380">
        <f t="shared" si="23"/>
        <v>0</v>
      </c>
      <c r="I128" s="381">
        <f t="shared" si="24"/>
      </c>
      <c r="J128" s="382">
        <f t="shared" si="25"/>
        <v>0</v>
      </c>
    </row>
    <row r="129" spans="1:10" ht="12.75">
      <c r="A129" s="383"/>
      <c r="B129" s="374"/>
      <c r="C129" s="375">
        <f t="shared" si="26"/>
      </c>
      <c r="D129" s="376"/>
      <c r="E129" s="377"/>
      <c r="F129" s="378">
        <f t="shared" si="27"/>
      </c>
      <c r="G129" s="379"/>
      <c r="H129" s="380">
        <f t="shared" si="23"/>
        <v>0</v>
      </c>
      <c r="I129" s="381">
        <f t="shared" si="24"/>
      </c>
      <c r="J129" s="382">
        <f t="shared" si="25"/>
        <v>0</v>
      </c>
    </row>
    <row r="130" spans="1:10" ht="12.75">
      <c r="A130" s="383"/>
      <c r="B130" s="374"/>
      <c r="C130" s="375">
        <f t="shared" si="26"/>
      </c>
      <c r="D130" s="376"/>
      <c r="E130" s="377"/>
      <c r="F130" s="378">
        <f t="shared" si="27"/>
      </c>
      <c r="G130" s="379"/>
      <c r="H130" s="380">
        <f t="shared" si="23"/>
        <v>0</v>
      </c>
      <c r="I130" s="381">
        <f t="shared" si="24"/>
      </c>
      <c r="J130" s="382">
        <f t="shared" si="25"/>
        <v>0</v>
      </c>
    </row>
    <row r="131" spans="1:10" ht="12.75">
      <c r="A131" s="383"/>
      <c r="B131" s="374"/>
      <c r="C131" s="375">
        <f t="shared" si="26"/>
      </c>
      <c r="D131" s="376"/>
      <c r="E131" s="377"/>
      <c r="F131" s="378">
        <f t="shared" si="27"/>
      </c>
      <c r="G131" s="379"/>
      <c r="H131" s="380">
        <f t="shared" si="23"/>
        <v>0</v>
      </c>
      <c r="I131" s="381">
        <f t="shared" si="24"/>
      </c>
      <c r="J131" s="382">
        <f t="shared" si="25"/>
        <v>0</v>
      </c>
    </row>
    <row r="132" spans="1:10" ht="12.75">
      <c r="A132" s="383"/>
      <c r="B132" s="374"/>
      <c r="C132" s="375">
        <f t="shared" si="26"/>
      </c>
      <c r="D132" s="376"/>
      <c r="E132" s="377"/>
      <c r="F132" s="378">
        <f t="shared" si="27"/>
      </c>
      <c r="G132" s="379"/>
      <c r="H132" s="380">
        <f t="shared" si="23"/>
        <v>0</v>
      </c>
      <c r="I132" s="381">
        <f t="shared" si="24"/>
      </c>
      <c r="J132" s="382">
        <f t="shared" si="25"/>
        <v>0</v>
      </c>
    </row>
    <row r="133" spans="1:12" ht="12.75">
      <c r="A133" s="383"/>
      <c r="B133" s="374"/>
      <c r="C133" s="375">
        <f t="shared" si="26"/>
      </c>
      <c r="D133" s="376"/>
      <c r="E133" s="377"/>
      <c r="F133" s="378">
        <f t="shared" si="27"/>
      </c>
      <c r="G133" s="379"/>
      <c r="H133" s="380">
        <f t="shared" si="23"/>
        <v>0</v>
      </c>
      <c r="I133" s="381">
        <f t="shared" si="24"/>
      </c>
      <c r="J133" s="382">
        <f t="shared" si="25"/>
        <v>0</v>
      </c>
      <c r="L133" s="384"/>
    </row>
    <row r="134" spans="1:10" ht="12.75">
      <c r="A134" s="383"/>
      <c r="B134" s="374"/>
      <c r="C134" s="375">
        <f t="shared" si="26"/>
      </c>
      <c r="D134" s="376"/>
      <c r="E134" s="377"/>
      <c r="F134" s="378">
        <f t="shared" si="27"/>
      </c>
      <c r="G134" s="379"/>
      <c r="H134" s="380">
        <f t="shared" si="23"/>
        <v>0</v>
      </c>
      <c r="I134" s="381">
        <f t="shared" si="24"/>
      </c>
      <c r="J134" s="382">
        <f t="shared" si="25"/>
        <v>0</v>
      </c>
    </row>
    <row r="135" spans="1:10" ht="12.75">
      <c r="A135" s="383"/>
      <c r="B135" s="374"/>
      <c r="C135" s="375">
        <f t="shared" si="26"/>
      </c>
      <c r="D135" s="376"/>
      <c r="E135" s="377"/>
      <c r="F135" s="378">
        <f t="shared" si="27"/>
      </c>
      <c r="G135" s="379"/>
      <c r="H135" s="380">
        <f t="shared" si="23"/>
        <v>0</v>
      </c>
      <c r="I135" s="381">
        <f t="shared" si="24"/>
      </c>
      <c r="J135" s="382">
        <f t="shared" si="25"/>
        <v>0</v>
      </c>
    </row>
    <row r="136" spans="1:10" ht="12.75">
      <c r="A136" s="383"/>
      <c r="B136" s="374"/>
      <c r="C136" s="375">
        <f t="shared" si="26"/>
      </c>
      <c r="D136" s="376"/>
      <c r="E136" s="377"/>
      <c r="F136" s="378">
        <f t="shared" si="27"/>
      </c>
      <c r="G136" s="379"/>
      <c r="H136" s="380">
        <f t="shared" si="23"/>
        <v>0</v>
      </c>
      <c r="I136" s="381">
        <f t="shared" si="24"/>
      </c>
      <c r="J136" s="382">
        <f t="shared" si="25"/>
        <v>0</v>
      </c>
    </row>
    <row r="137" spans="1:10" ht="12.75">
      <c r="A137" s="383"/>
      <c r="B137" s="374"/>
      <c r="C137" s="375">
        <f t="shared" si="26"/>
      </c>
      <c r="D137" s="376"/>
      <c r="E137" s="377"/>
      <c r="F137" s="378">
        <f t="shared" si="27"/>
      </c>
      <c r="G137" s="379"/>
      <c r="H137" s="380">
        <f t="shared" si="23"/>
        <v>0</v>
      </c>
      <c r="I137" s="381">
        <f t="shared" si="24"/>
      </c>
      <c r="J137" s="382">
        <f t="shared" si="25"/>
        <v>0</v>
      </c>
    </row>
    <row r="138" spans="1:10" ht="12.75">
      <c r="A138" s="383"/>
      <c r="B138" s="374"/>
      <c r="C138" s="375">
        <f t="shared" si="26"/>
      </c>
      <c r="D138" s="376"/>
      <c r="E138" s="377"/>
      <c r="F138" s="378">
        <f t="shared" si="27"/>
      </c>
      <c r="G138" s="379"/>
      <c r="H138" s="380">
        <f t="shared" si="23"/>
        <v>0</v>
      </c>
      <c r="I138" s="381">
        <f t="shared" si="24"/>
      </c>
      <c r="J138" s="382">
        <f t="shared" si="25"/>
        <v>0</v>
      </c>
    </row>
    <row r="139" spans="1:10" ht="12.75">
      <c r="A139" s="383"/>
      <c r="B139" s="374"/>
      <c r="C139" s="375">
        <f t="shared" si="26"/>
      </c>
      <c r="D139" s="376"/>
      <c r="E139" s="377"/>
      <c r="F139" s="378">
        <f t="shared" si="27"/>
      </c>
      <c r="G139" s="379"/>
      <c r="H139" s="380">
        <f t="shared" si="23"/>
        <v>0</v>
      </c>
      <c r="I139" s="381">
        <f t="shared" si="24"/>
      </c>
      <c r="J139" s="382">
        <f t="shared" si="25"/>
        <v>0</v>
      </c>
    </row>
    <row r="140" spans="1:10" ht="12.75">
      <c r="A140" s="383"/>
      <c r="B140" s="374"/>
      <c r="C140" s="375">
        <f t="shared" si="26"/>
      </c>
      <c r="D140" s="376"/>
      <c r="E140" s="377"/>
      <c r="F140" s="378">
        <f t="shared" si="27"/>
      </c>
      <c r="G140" s="379"/>
      <c r="H140" s="380">
        <f t="shared" si="23"/>
        <v>0</v>
      </c>
      <c r="I140" s="381">
        <f t="shared" si="24"/>
      </c>
      <c r="J140" s="382">
        <f t="shared" si="25"/>
        <v>0</v>
      </c>
    </row>
    <row r="141" spans="1:10" ht="12.75">
      <c r="A141" s="383"/>
      <c r="B141" s="374"/>
      <c r="C141" s="375">
        <f t="shared" si="26"/>
      </c>
      <c r="D141" s="376"/>
      <c r="E141" s="377"/>
      <c r="F141" s="378">
        <f t="shared" si="27"/>
      </c>
      <c r="G141" s="379"/>
      <c r="H141" s="380">
        <f t="shared" si="23"/>
        <v>0</v>
      </c>
      <c r="I141" s="381">
        <f t="shared" si="24"/>
      </c>
      <c r="J141" s="382">
        <f t="shared" si="25"/>
        <v>0</v>
      </c>
    </row>
    <row r="142" spans="1:10" ht="12.75">
      <c r="A142" s="383"/>
      <c r="B142" s="374"/>
      <c r="C142" s="375">
        <f t="shared" si="26"/>
      </c>
      <c r="D142" s="376"/>
      <c r="E142" s="377"/>
      <c r="F142" s="378">
        <f t="shared" si="27"/>
      </c>
      <c r="G142" s="379"/>
      <c r="H142" s="380">
        <f t="shared" si="23"/>
        <v>0</v>
      </c>
      <c r="I142" s="381">
        <f t="shared" si="24"/>
      </c>
      <c r="J142" s="382">
        <f t="shared" si="25"/>
        <v>0</v>
      </c>
    </row>
    <row r="143" spans="1:10" ht="12.75">
      <c r="A143" s="383"/>
      <c r="B143" s="374"/>
      <c r="C143" s="375">
        <f t="shared" si="26"/>
      </c>
      <c r="D143" s="376"/>
      <c r="E143" s="377"/>
      <c r="F143" s="378">
        <f t="shared" si="27"/>
      </c>
      <c r="G143" s="379"/>
      <c r="H143" s="380">
        <f t="shared" si="23"/>
        <v>0</v>
      </c>
      <c r="I143" s="381">
        <f t="shared" si="24"/>
      </c>
      <c r="J143" s="382">
        <f t="shared" si="25"/>
        <v>0</v>
      </c>
    </row>
    <row r="144" spans="1:10" ht="12.75">
      <c r="A144" s="383"/>
      <c r="B144" s="374"/>
      <c r="C144" s="375">
        <f t="shared" si="26"/>
      </c>
      <c r="D144" s="376"/>
      <c r="E144" s="377"/>
      <c r="F144" s="378">
        <f t="shared" si="27"/>
      </c>
      <c r="G144" s="379"/>
      <c r="H144" s="380">
        <f t="shared" si="23"/>
        <v>0</v>
      </c>
      <c r="I144" s="381">
        <f t="shared" si="24"/>
      </c>
      <c r="J144" s="382">
        <f t="shared" si="25"/>
        <v>0</v>
      </c>
    </row>
    <row r="145" spans="1:10" ht="12.75">
      <c r="A145" s="308"/>
      <c r="B145" s="241"/>
      <c r="C145" s="357">
        <f t="shared" si="26"/>
      </c>
      <c r="D145" s="243"/>
      <c r="E145" s="244"/>
      <c r="F145" s="358">
        <f t="shared" si="27"/>
      </c>
      <c r="G145" s="246"/>
      <c r="H145" s="359">
        <f>IF(B145+E145=0,0,B145+E145)</f>
        <v>0</v>
      </c>
      <c r="I145" s="360">
        <f t="shared" si="24"/>
      </c>
      <c r="J145" s="361">
        <f>IF((D145*B145)+(G145*E145)="",0,IF(H145=0,0,((D145*B145)+(G145*E145))/H145))</f>
        <v>0</v>
      </c>
    </row>
    <row r="146" spans="1:10" ht="12.75">
      <c r="A146" s="308"/>
      <c r="B146" s="241"/>
      <c r="C146" s="357">
        <f t="shared" si="26"/>
      </c>
      <c r="D146" s="243"/>
      <c r="E146" s="244"/>
      <c r="F146" s="358">
        <f t="shared" si="27"/>
      </c>
      <c r="G146" s="246"/>
      <c r="H146" s="359">
        <f>IF(B146+E146=0,0,B146+E146)</f>
        <v>0</v>
      </c>
      <c r="I146" s="360">
        <f t="shared" si="24"/>
      </c>
      <c r="J146" s="361">
        <f>IF((D146*B146)+(G146*E146)="",0,IF(H146=0,0,((D146*B146)+(G146*E146))/H146))</f>
        <v>0</v>
      </c>
    </row>
    <row r="147" spans="1:10" ht="12.75">
      <c r="A147" s="308"/>
      <c r="B147" s="241"/>
      <c r="C147" s="357">
        <f t="shared" si="26"/>
      </c>
      <c r="D147" s="243"/>
      <c r="E147" s="244"/>
      <c r="F147" s="358">
        <f t="shared" si="27"/>
      </c>
      <c r="G147" s="246"/>
      <c r="H147" s="359">
        <f>IF(B147+E147=0,0,B147+E147)</f>
        <v>0</v>
      </c>
      <c r="I147" s="360">
        <f t="shared" si="24"/>
      </c>
      <c r="J147" s="361">
        <f>IF((D147*B147)+(G147*E147)="",0,IF(H147=0,0,((D147*B147)+(G147*E147))/H147))</f>
        <v>0</v>
      </c>
    </row>
    <row r="148" spans="1:10" ht="13.5" thickBot="1">
      <c r="A148" s="319"/>
      <c r="B148" s="251"/>
      <c r="C148" s="363">
        <f t="shared" si="26"/>
      </c>
      <c r="D148" s="253"/>
      <c r="E148" s="254"/>
      <c r="F148" s="364">
        <f t="shared" si="27"/>
      </c>
      <c r="G148" s="256"/>
      <c r="H148" s="365">
        <f>IF(B148+E148=0,0,B148+E148)</f>
        <v>0</v>
      </c>
      <c r="I148" s="366">
        <f t="shared" si="24"/>
      </c>
      <c r="J148" s="367">
        <f>IF((D148*B148)+(G148*E148)="",0,IF(H148=0,0,((D148*B148)+(G148*E148))/H148))</f>
        <v>0</v>
      </c>
    </row>
    <row r="149" spans="1:10" ht="13.5" thickBot="1">
      <c r="A149" s="368" t="s">
        <v>73</v>
      </c>
      <c r="B149" s="369">
        <f>SUM(B120:B148)</f>
        <v>128</v>
      </c>
      <c r="C149" s="370">
        <f>SUM(C120:C148)</f>
        <v>1</v>
      </c>
      <c r="D149" s="371">
        <f>((B120*D120)+(B121*D121)+(B122*D122)+(B123*D123)+(B124*D124)+(B125*D125)+(B126*D126)+(B127*D127)+(B128*D128)+(B129*D129)+(B130*D130)+(B131*D131)+(B132*D132)+(B133*D133)+(B134*D134)+(B135*D135)+(B136*D136)+(B137*D137)+(B138*D138)+(B139*D139)+(B140*D140)+(B141*D141)+(B142*D142)+(B143*D143)+(B144*D144)+(B145*D145)+(B146*D146)+(B147*D147)+(B148*D148))/B149</f>
        <v>13.98</v>
      </c>
      <c r="E149" s="369">
        <f>SUM(E120:E148)</f>
        <v>98</v>
      </c>
      <c r="F149" s="370">
        <f>SUM(F120:F148)</f>
        <v>1</v>
      </c>
      <c r="G149" s="371">
        <f>((E120*G120)+(E121*G121)+(E122*G122)+(E123*G123)+(E124*G124)+(E125*G125)+(E126*G126)+(E127*G127)+(E128*G128)+(E129*G129)+(E130*G130)+(E131*G131)+(E132*G132)+(E133*G133)+(E134*G134)+(E135*G135)+(E136*G136)+(E137*G137)+(E138*G138)+(E139*G139)+(E140*G140)+(E141*G141)+(E142*G142)+(E143*G143)+(E144*G144)+(E145*G145)+(E146*G146)+(E147*G147)+(E148*G148))/E149</f>
        <v>11.820102040816325</v>
      </c>
      <c r="H149" s="369">
        <f>SUM(H120:H148)</f>
        <v>226</v>
      </c>
      <c r="I149" s="370">
        <f>SUM(I120:I148)</f>
        <v>1</v>
      </c>
      <c r="J149" s="372">
        <f>((H120*J120)+(H121*J121)+(H122*J122)+(H123*J123)+(H124*J124)+(H125*J125)+(H126*J126)+(H127*J127)+(H128*J128)+(H129*J129)+(H130*J130)+(H131*J131)+(H132*J132)+(H133*J133)+(H134*J134)+(H135*J135)+(H136*J136)+(H137*J137)+(H138*J138)+(H139*J139)+(H140*J140)+(H141*J141)+(H142*J142)+(H143*J143)+(H144*J144)+(H145*J145)+(H146*J146)+(H147*J147)+(H148*J148))/H149</f>
        <v>13.043407079646018</v>
      </c>
    </row>
    <row r="150" spans="1:10" ht="12.75">
      <c r="A150" s="385"/>
      <c r="B150" s="327"/>
      <c r="C150" s="274"/>
      <c r="D150" s="275"/>
      <c r="E150" s="327"/>
      <c r="F150" s="274"/>
      <c r="G150" s="275"/>
      <c r="H150" s="327"/>
      <c r="I150" s="274"/>
      <c r="J150" s="275"/>
    </row>
    <row r="152" spans="1:10" ht="14.25" customHeight="1">
      <c r="A152" s="421" t="s">
        <v>125</v>
      </c>
      <c r="B152" s="421"/>
      <c r="C152" s="421"/>
      <c r="D152" s="421"/>
      <c r="E152" s="421"/>
      <c r="F152" s="421"/>
      <c r="G152" s="421"/>
      <c r="H152" s="421"/>
      <c r="I152" s="421"/>
      <c r="J152" s="421"/>
    </row>
    <row r="153" ht="13.5" thickBot="1"/>
    <row r="154" spans="1:10" ht="18.75">
      <c r="A154" s="297"/>
      <c r="B154" s="422" t="s">
        <v>86</v>
      </c>
      <c r="C154" s="423"/>
      <c r="D154" s="423"/>
      <c r="E154" s="424" t="s">
        <v>87</v>
      </c>
      <c r="F154" s="425"/>
      <c r="G154" s="426"/>
      <c r="H154" s="427" t="s">
        <v>88</v>
      </c>
      <c r="I154" s="427"/>
      <c r="J154" s="428"/>
    </row>
    <row r="155" spans="1:10" ht="19.5" thickBot="1">
      <c r="A155" s="298"/>
      <c r="B155" s="337" t="s">
        <v>89</v>
      </c>
      <c r="C155" s="338" t="s">
        <v>82</v>
      </c>
      <c r="D155" s="339" t="s">
        <v>90</v>
      </c>
      <c r="E155" s="340" t="s">
        <v>89</v>
      </c>
      <c r="F155" s="341" t="s">
        <v>82</v>
      </c>
      <c r="G155" s="342" t="s">
        <v>90</v>
      </c>
      <c r="H155" s="343" t="s">
        <v>89</v>
      </c>
      <c r="I155" s="344" t="s">
        <v>82</v>
      </c>
      <c r="J155" s="345" t="s">
        <v>90</v>
      </c>
    </row>
    <row r="156" spans="1:10" ht="13.5" thickBot="1">
      <c r="A156" s="411"/>
      <c r="B156" s="412"/>
      <c r="C156" s="412"/>
      <c r="D156" s="346"/>
      <c r="E156" s="347"/>
      <c r="F156" s="347"/>
      <c r="G156" s="347"/>
      <c r="H156" s="348"/>
      <c r="I156" s="348"/>
      <c r="J156" s="349"/>
    </row>
    <row r="157" spans="1:10" ht="12.75">
      <c r="A157" s="386" t="s">
        <v>36</v>
      </c>
      <c r="B157" s="220">
        <v>2</v>
      </c>
      <c r="C157" s="351">
        <f>IF(B157="","",(B157/$B$165))</f>
        <v>0.3333333333333333</v>
      </c>
      <c r="D157" s="222">
        <v>16</v>
      </c>
      <c r="E157" s="223">
        <v>1</v>
      </c>
      <c r="F157" s="352">
        <f>IF(E157="","",(E157/$E$165))</f>
        <v>0.3333333333333333</v>
      </c>
      <c r="G157" s="225">
        <v>13</v>
      </c>
      <c r="H157" s="353">
        <f aca="true" t="shared" si="28" ref="H157:H164">IF(B157+E157=0,0,B157+E157)</f>
        <v>3</v>
      </c>
      <c r="I157" s="354">
        <f>IF(H157=0,"",(H157/$H$165))</f>
        <v>0.3333333333333333</v>
      </c>
      <c r="J157" s="355">
        <f aca="true" t="shared" si="29" ref="J157:J164">IF((D157*B157)+(G157*E157)="",0,IF(H157=0,0,((D157*B157)+(G157*E157))/H157))</f>
        <v>15</v>
      </c>
    </row>
    <row r="158" spans="1:10" ht="12.75">
      <c r="A158" s="383" t="s">
        <v>38</v>
      </c>
      <c r="B158" s="374">
        <v>2</v>
      </c>
      <c r="C158" s="375">
        <f aca="true" t="shared" si="30" ref="C158:C164">IF(B158="","",(B158/$B$165))</f>
        <v>0.3333333333333333</v>
      </c>
      <c r="D158" s="376">
        <v>12.75</v>
      </c>
      <c r="E158" s="377">
        <v>1</v>
      </c>
      <c r="F158" s="378">
        <f aca="true" t="shared" si="31" ref="F158:F164">IF(E158="","",(E158/$E$165))</f>
        <v>0.3333333333333333</v>
      </c>
      <c r="G158" s="379">
        <v>8</v>
      </c>
      <c r="H158" s="380">
        <f t="shared" si="28"/>
        <v>3</v>
      </c>
      <c r="I158" s="381">
        <f aca="true" t="shared" si="32" ref="I158:I164">IF(H158=0,"",(H158/$H$165))</f>
        <v>0.3333333333333333</v>
      </c>
      <c r="J158" s="382">
        <f t="shared" si="29"/>
        <v>11.166666666666666</v>
      </c>
    </row>
    <row r="159" spans="1:10" ht="12.75">
      <c r="A159" s="383" t="s">
        <v>29</v>
      </c>
      <c r="B159" s="374">
        <v>2</v>
      </c>
      <c r="C159" s="375">
        <f t="shared" si="30"/>
        <v>0.3333333333333333</v>
      </c>
      <c r="D159" s="376">
        <v>14.75</v>
      </c>
      <c r="E159" s="377">
        <v>1</v>
      </c>
      <c r="F159" s="378">
        <f t="shared" si="31"/>
        <v>0.3333333333333333</v>
      </c>
      <c r="G159" s="379">
        <v>14</v>
      </c>
      <c r="H159" s="380">
        <f t="shared" si="28"/>
        <v>3</v>
      </c>
      <c r="I159" s="381">
        <f t="shared" si="32"/>
        <v>0.3333333333333333</v>
      </c>
      <c r="J159" s="382">
        <f t="shared" si="29"/>
        <v>14.5</v>
      </c>
    </row>
    <row r="160" spans="1:10" ht="12.75">
      <c r="A160" s="383"/>
      <c r="B160" s="374"/>
      <c r="C160" s="375">
        <f t="shared" si="30"/>
      </c>
      <c r="D160" s="376"/>
      <c r="E160" s="377"/>
      <c r="F160" s="378">
        <f t="shared" si="31"/>
      </c>
      <c r="G160" s="379"/>
      <c r="H160" s="380">
        <f t="shared" si="28"/>
        <v>0</v>
      </c>
      <c r="I160" s="360">
        <f t="shared" si="32"/>
      </c>
      <c r="J160" s="382">
        <f t="shared" si="29"/>
        <v>0</v>
      </c>
    </row>
    <row r="161" spans="1:10" ht="12.75">
      <c r="A161" s="308"/>
      <c r="B161" s="241"/>
      <c r="C161" s="357">
        <f t="shared" si="30"/>
      </c>
      <c r="D161" s="243"/>
      <c r="E161" s="244"/>
      <c r="F161" s="358">
        <f t="shared" si="31"/>
      </c>
      <c r="G161" s="246"/>
      <c r="H161" s="359">
        <f t="shared" si="28"/>
        <v>0</v>
      </c>
      <c r="I161" s="360">
        <f>IF(H161=0,"",(H161/$H$165))</f>
      </c>
      <c r="J161" s="361">
        <f t="shared" si="29"/>
        <v>0</v>
      </c>
    </row>
    <row r="162" spans="1:10" ht="12.75">
      <c r="A162" s="308"/>
      <c r="B162" s="241"/>
      <c r="C162" s="357">
        <f t="shared" si="30"/>
      </c>
      <c r="D162" s="243"/>
      <c r="E162" s="244"/>
      <c r="F162" s="358">
        <f t="shared" si="31"/>
      </c>
      <c r="G162" s="246"/>
      <c r="H162" s="359">
        <f t="shared" si="28"/>
        <v>0</v>
      </c>
      <c r="I162" s="360">
        <f t="shared" si="32"/>
      </c>
      <c r="J162" s="361">
        <f t="shared" si="29"/>
        <v>0</v>
      </c>
    </row>
    <row r="163" spans="1:10" ht="12.75">
      <c r="A163" s="308"/>
      <c r="B163" s="241"/>
      <c r="C163" s="357">
        <f t="shared" si="30"/>
      </c>
      <c r="D163" s="243"/>
      <c r="E163" s="244"/>
      <c r="F163" s="358">
        <f t="shared" si="31"/>
      </c>
      <c r="G163" s="246"/>
      <c r="H163" s="359">
        <f t="shared" si="28"/>
        <v>0</v>
      </c>
      <c r="I163" s="360">
        <f t="shared" si="32"/>
      </c>
      <c r="J163" s="361">
        <f t="shared" si="29"/>
        <v>0</v>
      </c>
    </row>
    <row r="164" spans="1:10" ht="13.5" thickBot="1">
      <c r="A164" s="319"/>
      <c r="B164" s="251"/>
      <c r="C164" s="363">
        <f t="shared" si="30"/>
      </c>
      <c r="D164" s="253"/>
      <c r="E164" s="254"/>
      <c r="F164" s="364">
        <f t="shared" si="31"/>
      </c>
      <c r="G164" s="256"/>
      <c r="H164" s="365">
        <f t="shared" si="28"/>
        <v>0</v>
      </c>
      <c r="I164" s="366">
        <f t="shared" si="32"/>
      </c>
      <c r="J164" s="367">
        <f t="shared" si="29"/>
        <v>0</v>
      </c>
    </row>
    <row r="165" spans="1:10" ht="13.5" thickBot="1">
      <c r="A165" s="368"/>
      <c r="B165" s="369">
        <f>SUM(B157:B164)</f>
        <v>6</v>
      </c>
      <c r="C165" s="370">
        <f>SUM(C157:C164)</f>
        <v>1</v>
      </c>
      <c r="D165" s="371">
        <f>((B157*D157)+(B158*D158)+(B159*D159)+(B160*D160)+(B161*D161)+(B162*D162)+(B163*D163)+(B164*D164))/B165</f>
        <v>14.5</v>
      </c>
      <c r="E165" s="369">
        <f>SUM(E157:E164)</f>
        <v>3</v>
      </c>
      <c r="F165" s="370">
        <f>SUM(F157:F164)</f>
        <v>1</v>
      </c>
      <c r="G165" s="371">
        <f>((E157*G157)+(E158*G158)+(E159*G159)+(E160*G160)+(E161*G161)+(E162*G162)+(E163*G163)+(E164*G164))/E165</f>
        <v>11.666666666666666</v>
      </c>
      <c r="H165" s="369">
        <f>SUM(H157:H164)</f>
        <v>9</v>
      </c>
      <c r="I165" s="370">
        <f>SUM(I157:I164)</f>
        <v>1</v>
      </c>
      <c r="J165" s="372">
        <f>((H157*J157)+(H158*J158)+(H159*J159)+(H160*J160)+(H161*J161)+(H162*J162)+(H163*J163)+(H164*J164))/H165</f>
        <v>13.555555555555555</v>
      </c>
    </row>
    <row r="177" spans="1:17" s="270" customFormat="1" ht="12.75">
      <c r="A177" s="203"/>
      <c r="E177" s="387"/>
      <c r="K177" s="203"/>
      <c r="L177" s="203"/>
      <c r="M177" s="203"/>
      <c r="N177" s="203"/>
      <c r="O177" s="203"/>
      <c r="P177" s="203"/>
      <c r="Q177" s="203"/>
    </row>
  </sheetData>
  <sheetProtection/>
  <mergeCells count="33">
    <mergeCell ref="A156:C156"/>
    <mergeCell ref="B117:D117"/>
    <mergeCell ref="E117:G117"/>
    <mergeCell ref="H117:J117"/>
    <mergeCell ref="B154:D154"/>
    <mergeCell ref="E154:G154"/>
    <mergeCell ref="H154:J154"/>
    <mergeCell ref="A119:C119"/>
    <mergeCell ref="A152:J152"/>
    <mergeCell ref="B101:C101"/>
    <mergeCell ref="D101:E101"/>
    <mergeCell ref="A105:J105"/>
    <mergeCell ref="B107:D107"/>
    <mergeCell ref="E107:G107"/>
    <mergeCell ref="H107:J107"/>
    <mergeCell ref="A109:C109"/>
    <mergeCell ref="A40:C40"/>
    <mergeCell ref="A49:C49"/>
    <mergeCell ref="B58:D58"/>
    <mergeCell ref="E58:G58"/>
    <mergeCell ref="H58:J58"/>
    <mergeCell ref="B74:D74"/>
    <mergeCell ref="E74:G74"/>
    <mergeCell ref="H74:J74"/>
    <mergeCell ref="A76:B76"/>
    <mergeCell ref="B38:D38"/>
    <mergeCell ref="E38:G38"/>
    <mergeCell ref="H38:J38"/>
    <mergeCell ref="A1:A2"/>
    <mergeCell ref="B1:J1"/>
    <mergeCell ref="B2:D2"/>
    <mergeCell ref="E2:G2"/>
    <mergeCell ref="H2:J2"/>
  </mergeCells>
  <conditionalFormatting sqref="G71 J71">
    <cfRule type="cellIs" priority="1" dxfId="1" operator="lessThan" stopIfTrue="1">
      <formula>#REF!</formula>
    </cfRule>
    <cfRule type="cellIs" priority="2" dxfId="0" operator="greaterThanOrEqual" stopIfTrue="1">
      <formula>#REF!</formula>
    </cfRule>
  </conditionalFormatting>
  <printOptions/>
  <pageMargins left="0.7" right="0.7" top="0.75" bottom="0.75" header="0.3" footer="0.3"/>
  <pageSetup orientation="portrait" paperSize="9" scale="73"/>
  <rowBreaks count="1" manualBreakCount="1"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M55"/>
  <sheetViews>
    <sheetView zoomScaleSheetLayoutView="80" zoomScalePageLayoutView="0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B1" sqref="B1:L54"/>
    </sheetView>
  </sheetViews>
  <sheetFormatPr defaultColWidth="11.421875" defaultRowHeight="12.75"/>
  <cols>
    <col min="1" max="1" width="2.8515625" style="10" customWidth="1"/>
    <col min="2" max="2" width="25.8515625" style="62" customWidth="1"/>
    <col min="3" max="3" width="9.140625" style="63" customWidth="1"/>
    <col min="4" max="4" width="6.140625" style="64" customWidth="1"/>
    <col min="5" max="5" width="10.421875" style="63" customWidth="1"/>
    <col min="6" max="6" width="5.8515625" style="64" customWidth="1"/>
    <col min="7" max="7" width="10.140625" style="63" customWidth="1"/>
    <col min="8" max="8" width="8.00390625" style="64" customWidth="1"/>
    <col min="9" max="9" width="11.421875" style="63" customWidth="1"/>
    <col min="10" max="10" width="12.421875" style="63" customWidth="1"/>
    <col min="11" max="11" width="13.140625" style="63" customWidth="1"/>
    <col min="12" max="12" width="12.140625" style="64" customWidth="1"/>
    <col min="13" max="16384" width="11.421875" style="10" customWidth="1"/>
  </cols>
  <sheetData>
    <row r="1" spans="2:12" ht="21.75" customHeight="1" thickBot="1">
      <c r="B1" s="435" t="s">
        <v>126</v>
      </c>
      <c r="C1" s="436"/>
      <c r="D1" s="436"/>
      <c r="E1" s="436"/>
      <c r="F1" s="436"/>
      <c r="G1" s="436"/>
      <c r="H1" s="436"/>
      <c r="I1" s="436"/>
      <c r="J1" s="436"/>
      <c r="K1" s="436"/>
      <c r="L1" s="437"/>
    </row>
    <row r="2" ht="3" customHeight="1"/>
    <row r="3" spans="2:12" s="65" customFormat="1" ht="24.75" customHeight="1">
      <c r="B3" s="1" t="s">
        <v>10</v>
      </c>
      <c r="C3" s="66" t="s">
        <v>11</v>
      </c>
      <c r="D3" s="67"/>
      <c r="E3" s="68" t="s">
        <v>12</v>
      </c>
      <c r="F3" s="69"/>
      <c r="G3" s="70" t="s">
        <v>13</v>
      </c>
      <c r="H3" s="69"/>
      <c r="I3" s="71" t="s">
        <v>14</v>
      </c>
      <c r="J3" s="72" t="s">
        <v>15</v>
      </c>
      <c r="K3" s="71" t="s">
        <v>16</v>
      </c>
      <c r="L3" s="73" t="s">
        <v>17</v>
      </c>
    </row>
    <row r="4" spans="2:12" s="65" customFormat="1" ht="2.25" customHeight="1" thickBot="1">
      <c r="B4" s="122"/>
      <c r="C4" s="74"/>
      <c r="D4" s="75"/>
      <c r="E4" s="76"/>
      <c r="F4" s="77"/>
      <c r="G4" s="78"/>
      <c r="H4" s="77"/>
      <c r="I4" s="76"/>
      <c r="J4" s="79"/>
      <c r="K4" s="76"/>
      <c r="L4" s="80"/>
    </row>
    <row r="5" spans="1:12" ht="12.75" customHeight="1">
      <c r="A5" s="438" t="s">
        <v>80</v>
      </c>
      <c r="B5" s="2" t="s">
        <v>32</v>
      </c>
      <c r="C5" s="81">
        <f aca="true" t="shared" si="0" ref="C5:C41">SUM(E5,G5)</f>
        <v>137</v>
      </c>
      <c r="D5" s="82">
        <f aca="true" t="shared" si="1" ref="D5:D13">C5/$C$43</f>
        <v>0.022319973932877157</v>
      </c>
      <c r="E5" s="81">
        <v>44</v>
      </c>
      <c r="F5" s="83">
        <f aca="true" t="shared" si="2" ref="F5:F13">E5/$E$43</f>
        <v>0.012824249489944622</v>
      </c>
      <c r="G5" s="84">
        <v>93</v>
      </c>
      <c r="H5" s="83">
        <f aca="true" t="shared" si="3" ref="H5:H13">G5/$G$43</f>
        <v>0.034355374953823424</v>
      </c>
      <c r="I5" s="85">
        <v>11.7</v>
      </c>
      <c r="J5" s="86">
        <v>10.37</v>
      </c>
      <c r="K5" s="87">
        <v>12.33</v>
      </c>
      <c r="L5" s="88">
        <f aca="true" t="shared" si="4" ref="L5:L13">K5-J5</f>
        <v>1.9600000000000009</v>
      </c>
    </row>
    <row r="6" spans="1:12" ht="12.75" customHeight="1">
      <c r="A6" s="439"/>
      <c r="B6" s="2" t="s">
        <v>2</v>
      </c>
      <c r="C6" s="81">
        <f t="shared" si="0"/>
        <v>167</v>
      </c>
      <c r="D6" s="82">
        <f t="shared" si="1"/>
        <v>0.027207559465623983</v>
      </c>
      <c r="E6" s="81">
        <v>99</v>
      </c>
      <c r="F6" s="83">
        <f t="shared" si="2"/>
        <v>0.0288545613523754</v>
      </c>
      <c r="G6" s="84">
        <v>68</v>
      </c>
      <c r="H6" s="83">
        <f t="shared" si="3"/>
        <v>0.025120059106021424</v>
      </c>
      <c r="I6" s="85">
        <v>13.22</v>
      </c>
      <c r="J6" s="86">
        <v>12.93</v>
      </c>
      <c r="K6" s="87">
        <v>13.64</v>
      </c>
      <c r="L6" s="88">
        <f t="shared" si="4"/>
        <v>0.7100000000000009</v>
      </c>
    </row>
    <row r="7" spans="1:12" ht="12.75" customHeight="1">
      <c r="A7" s="439"/>
      <c r="B7" s="2" t="s">
        <v>7</v>
      </c>
      <c r="C7" s="81">
        <f t="shared" si="0"/>
        <v>42</v>
      </c>
      <c r="D7" s="82">
        <f t="shared" si="1"/>
        <v>0.006842619745845552</v>
      </c>
      <c r="E7" s="81">
        <v>9</v>
      </c>
      <c r="F7" s="83">
        <f t="shared" si="2"/>
        <v>0.0026231419411250363</v>
      </c>
      <c r="G7" s="84">
        <v>33</v>
      </c>
      <c r="H7" s="83">
        <f t="shared" si="3"/>
        <v>0.012190616919098634</v>
      </c>
      <c r="I7" s="85">
        <v>14.4</v>
      </c>
      <c r="J7" s="86">
        <v>13.13</v>
      </c>
      <c r="K7" s="87">
        <v>14.74</v>
      </c>
      <c r="L7" s="88">
        <f t="shared" si="4"/>
        <v>1.6099999999999994</v>
      </c>
    </row>
    <row r="8" spans="1:12" ht="12.75" customHeight="1">
      <c r="A8" s="439"/>
      <c r="B8" s="2" t="s">
        <v>24</v>
      </c>
      <c r="C8" s="81">
        <f t="shared" si="0"/>
        <v>236</v>
      </c>
      <c r="D8" s="82">
        <f t="shared" si="1"/>
        <v>0.03844900619094167</v>
      </c>
      <c r="E8" s="81">
        <v>118</v>
      </c>
      <c r="F8" s="83">
        <f t="shared" si="2"/>
        <v>0.034392305450306034</v>
      </c>
      <c r="G8" s="84">
        <v>118</v>
      </c>
      <c r="H8" s="83">
        <f t="shared" si="3"/>
        <v>0.04359069080162541</v>
      </c>
      <c r="I8" s="85">
        <v>12.95</v>
      </c>
      <c r="J8" s="86">
        <v>12.38</v>
      </c>
      <c r="K8" s="87">
        <v>13.51</v>
      </c>
      <c r="L8" s="88">
        <f t="shared" si="4"/>
        <v>1.129999999999999</v>
      </c>
    </row>
    <row r="9" spans="1:12" ht="12.75" customHeight="1">
      <c r="A9" s="439"/>
      <c r="B9" s="2" t="s">
        <v>25</v>
      </c>
      <c r="C9" s="81">
        <f t="shared" si="0"/>
        <v>156</v>
      </c>
      <c r="D9" s="82">
        <f t="shared" si="1"/>
        <v>0.02541544477028348</v>
      </c>
      <c r="E9" s="81">
        <v>111</v>
      </c>
      <c r="F9" s="83">
        <f t="shared" si="2"/>
        <v>0.03235208394054211</v>
      </c>
      <c r="G9" s="84">
        <v>45</v>
      </c>
      <c r="H9" s="83">
        <f t="shared" si="3"/>
        <v>0.016623568526043592</v>
      </c>
      <c r="I9" s="85">
        <v>14.07</v>
      </c>
      <c r="J9" s="86">
        <v>13.2</v>
      </c>
      <c r="K9" s="87">
        <v>16.18</v>
      </c>
      <c r="L9" s="88">
        <f t="shared" si="4"/>
        <v>2.9800000000000004</v>
      </c>
    </row>
    <row r="10" spans="1:12" ht="14.25" customHeight="1">
      <c r="A10" s="439"/>
      <c r="B10" s="2" t="s">
        <v>129</v>
      </c>
      <c r="C10" s="81">
        <f t="shared" si="0"/>
        <v>67</v>
      </c>
      <c r="D10" s="82">
        <f t="shared" si="1"/>
        <v>0.010915607689801238</v>
      </c>
      <c r="E10" s="81">
        <v>48</v>
      </c>
      <c r="F10" s="83">
        <f t="shared" si="2"/>
        <v>0.013990090352666861</v>
      </c>
      <c r="G10" s="84">
        <v>19</v>
      </c>
      <c r="H10" s="83">
        <f t="shared" si="3"/>
        <v>0.007018840044329516</v>
      </c>
      <c r="I10" s="85">
        <v>12.71</v>
      </c>
      <c r="J10" s="86">
        <v>12.1</v>
      </c>
      <c r="K10" s="87">
        <v>14.26</v>
      </c>
      <c r="L10" s="88">
        <f t="shared" si="4"/>
        <v>2.16</v>
      </c>
    </row>
    <row r="11" spans="1:12" ht="12.75" customHeight="1">
      <c r="A11" s="439"/>
      <c r="B11" s="2" t="s">
        <v>23</v>
      </c>
      <c r="C11" s="81">
        <f t="shared" si="0"/>
        <v>406</v>
      </c>
      <c r="D11" s="82">
        <f t="shared" si="1"/>
        <v>0.06614532420984034</v>
      </c>
      <c r="E11" s="81">
        <v>214</v>
      </c>
      <c r="F11" s="83">
        <f t="shared" si="2"/>
        <v>0.062372486155639756</v>
      </c>
      <c r="G11" s="84">
        <v>192</v>
      </c>
      <c r="H11" s="83">
        <f t="shared" si="3"/>
        <v>0.07092722571111933</v>
      </c>
      <c r="I11" s="85">
        <v>14.1</v>
      </c>
      <c r="J11" s="86">
        <v>13.5</v>
      </c>
      <c r="K11" s="87">
        <v>14.77</v>
      </c>
      <c r="L11" s="88">
        <f t="shared" si="4"/>
        <v>1.2699999999999996</v>
      </c>
    </row>
    <row r="12" spans="1:12" ht="12.75" customHeight="1">
      <c r="A12" s="439"/>
      <c r="B12" s="2" t="s">
        <v>35</v>
      </c>
      <c r="C12" s="81">
        <f t="shared" si="0"/>
        <v>259</v>
      </c>
      <c r="D12" s="82">
        <f t="shared" si="1"/>
        <v>0.042196155099380905</v>
      </c>
      <c r="E12" s="81">
        <v>182</v>
      </c>
      <c r="F12" s="83">
        <f t="shared" si="2"/>
        <v>0.053045759253861846</v>
      </c>
      <c r="G12" s="84">
        <v>77</v>
      </c>
      <c r="H12" s="83">
        <f t="shared" si="3"/>
        <v>0.028444772811230146</v>
      </c>
      <c r="I12" s="85">
        <v>13.5</v>
      </c>
      <c r="J12" s="86">
        <v>12.85</v>
      </c>
      <c r="K12" s="87">
        <v>15.04</v>
      </c>
      <c r="L12" s="88">
        <f t="shared" si="4"/>
        <v>2.1899999999999995</v>
      </c>
    </row>
    <row r="13" spans="1:13" ht="12.75" customHeight="1" thickBot="1">
      <c r="A13" s="440"/>
      <c r="B13" s="2" t="s">
        <v>26</v>
      </c>
      <c r="C13" s="81">
        <f t="shared" si="0"/>
        <v>375</v>
      </c>
      <c r="D13" s="82">
        <f t="shared" si="1"/>
        <v>0.06109481915933529</v>
      </c>
      <c r="E13" s="81">
        <v>196</v>
      </c>
      <c r="F13" s="83">
        <f t="shared" si="2"/>
        <v>0.05712620227338968</v>
      </c>
      <c r="G13" s="84">
        <v>179</v>
      </c>
      <c r="H13" s="83">
        <f t="shared" si="3"/>
        <v>0.06612486147026228</v>
      </c>
      <c r="I13" s="85">
        <v>15.32</v>
      </c>
      <c r="J13" s="86">
        <v>15.04</v>
      </c>
      <c r="K13" s="87">
        <v>15.62</v>
      </c>
      <c r="L13" s="88">
        <f t="shared" si="4"/>
        <v>0.5800000000000001</v>
      </c>
      <c r="M13" s="89">
        <f>SUM(H5:H13)</f>
        <v>0.3043960103435538</v>
      </c>
    </row>
    <row r="14" spans="2:12" s="65" customFormat="1" ht="2.25" customHeight="1" thickBot="1">
      <c r="B14" s="188"/>
      <c r="C14" s="165">
        <f t="shared" si="0"/>
        <v>0</v>
      </c>
      <c r="D14" s="189"/>
      <c r="E14" s="167"/>
      <c r="F14" s="190"/>
      <c r="G14" s="191"/>
      <c r="H14" s="190"/>
      <c r="I14" s="191"/>
      <c r="J14" s="191"/>
      <c r="K14" s="192"/>
      <c r="L14" s="193"/>
    </row>
    <row r="15" spans="1:12" ht="12.75" customHeight="1">
      <c r="A15" s="441" t="s">
        <v>79</v>
      </c>
      <c r="B15" s="132" t="s">
        <v>27</v>
      </c>
      <c r="C15" s="175">
        <f t="shared" si="0"/>
        <v>230</v>
      </c>
      <c r="D15" s="134">
        <f>C15/$C$43</f>
        <v>0.03747148908439231</v>
      </c>
      <c r="E15" s="175">
        <v>122</v>
      </c>
      <c r="F15" s="135">
        <f>E15/$E$43</f>
        <v>0.03555814631302827</v>
      </c>
      <c r="G15" s="176">
        <v>108</v>
      </c>
      <c r="H15" s="135">
        <f>G15/$G$43</f>
        <v>0.03989656446250462</v>
      </c>
      <c r="I15" s="85">
        <v>14.13</v>
      </c>
      <c r="J15" s="86">
        <v>13.88</v>
      </c>
      <c r="K15" s="87">
        <v>14.41</v>
      </c>
      <c r="L15" s="142">
        <f>K15-J15</f>
        <v>0.5299999999999994</v>
      </c>
    </row>
    <row r="16" spans="1:12" ht="11.25" customHeight="1">
      <c r="A16" s="442"/>
      <c r="B16" s="141" t="s">
        <v>75</v>
      </c>
      <c r="C16" s="81">
        <f t="shared" si="0"/>
        <v>0</v>
      </c>
      <c r="D16" s="82">
        <f>C16/$C$43</f>
        <v>0</v>
      </c>
      <c r="E16" s="120"/>
      <c r="F16" s="83">
        <f>E16/$E$43</f>
        <v>0</v>
      </c>
      <c r="G16" s="121"/>
      <c r="H16" s="83">
        <f>G16/$G$43</f>
        <v>0</v>
      </c>
      <c r="I16" s="85"/>
      <c r="J16" s="86"/>
      <c r="K16" s="87"/>
      <c r="L16" s="142">
        <f>K16-J16</f>
        <v>0</v>
      </c>
    </row>
    <row r="17" spans="1:12" ht="12.75" customHeight="1">
      <c r="A17" s="442"/>
      <c r="B17" s="141" t="s">
        <v>38</v>
      </c>
      <c r="C17" s="81">
        <f t="shared" si="0"/>
        <v>103</v>
      </c>
      <c r="D17" s="82">
        <f>C17/$C$43</f>
        <v>0.016780710329097427</v>
      </c>
      <c r="E17" s="81">
        <v>26</v>
      </c>
      <c r="F17" s="83">
        <f>E17/$E$43</f>
        <v>0.00757796560769455</v>
      </c>
      <c r="G17" s="84">
        <v>77</v>
      </c>
      <c r="H17" s="83">
        <f>G17/$G$43</f>
        <v>0.028444772811230146</v>
      </c>
      <c r="I17" s="85">
        <v>13.22</v>
      </c>
      <c r="J17" s="86">
        <v>11.51</v>
      </c>
      <c r="K17" s="87">
        <v>13.8</v>
      </c>
      <c r="L17" s="142">
        <f aca="true" t="shared" si="5" ref="L17:L40">K17-J17</f>
        <v>2.290000000000001</v>
      </c>
    </row>
    <row r="18" spans="1:12" ht="11.25" customHeight="1">
      <c r="A18" s="442"/>
      <c r="B18" s="141" t="s">
        <v>8</v>
      </c>
      <c r="C18" s="81">
        <f t="shared" si="0"/>
        <v>267</v>
      </c>
      <c r="D18" s="82">
        <f>C18/$C$43</f>
        <v>0.04349951124144673</v>
      </c>
      <c r="E18" s="81">
        <v>141</v>
      </c>
      <c r="F18" s="83">
        <f>E18/$E$43</f>
        <v>0.0410958904109589</v>
      </c>
      <c r="G18" s="84">
        <v>126</v>
      </c>
      <c r="H18" s="83">
        <f>G18/$G$43</f>
        <v>0.046545991872922056</v>
      </c>
      <c r="I18" s="85">
        <v>12.36</v>
      </c>
      <c r="J18" s="86">
        <v>11.49</v>
      </c>
      <c r="K18" s="87">
        <v>13.35</v>
      </c>
      <c r="L18" s="142">
        <f t="shared" si="5"/>
        <v>1.8599999999999994</v>
      </c>
    </row>
    <row r="19" spans="1:13" ht="12.75" customHeight="1" thickBot="1">
      <c r="A19" s="442"/>
      <c r="B19" s="143" t="s">
        <v>132</v>
      </c>
      <c r="C19" s="180">
        <f t="shared" si="0"/>
        <v>104</v>
      </c>
      <c r="D19" s="145">
        <f>C19/$C$43</f>
        <v>0.016943629846855653</v>
      </c>
      <c r="E19" s="180">
        <v>63</v>
      </c>
      <c r="F19" s="147">
        <f>E19/$E$43</f>
        <v>0.018361993587875255</v>
      </c>
      <c r="G19" s="200">
        <v>41</v>
      </c>
      <c r="H19" s="147">
        <f>G19/$G$43</f>
        <v>0.015145917990395271</v>
      </c>
      <c r="I19" s="201">
        <v>13.21</v>
      </c>
      <c r="J19" s="202">
        <v>12.43</v>
      </c>
      <c r="K19" s="151">
        <v>14.4</v>
      </c>
      <c r="L19" s="152">
        <f t="shared" si="5"/>
        <v>1.9700000000000006</v>
      </c>
      <c r="M19" s="89">
        <f>SUM(H15:H19)</f>
        <v>0.13003324713705208</v>
      </c>
    </row>
    <row r="20" spans="2:12" ht="2.25" customHeight="1" thickBot="1">
      <c r="B20" s="194"/>
      <c r="C20" s="170">
        <f t="shared" si="0"/>
        <v>0</v>
      </c>
      <c r="D20" s="195"/>
      <c r="E20" s="196"/>
      <c r="F20" s="197"/>
      <c r="G20" s="198"/>
      <c r="H20" s="197"/>
      <c r="I20" s="196"/>
      <c r="J20" s="196"/>
      <c r="K20" s="199"/>
      <c r="L20" s="199">
        <f t="shared" si="5"/>
        <v>0</v>
      </c>
    </row>
    <row r="21" spans="1:12" ht="12.75" customHeight="1">
      <c r="A21" s="438" t="s">
        <v>78</v>
      </c>
      <c r="B21" s="3" t="s">
        <v>37</v>
      </c>
      <c r="C21" s="81">
        <f t="shared" si="0"/>
        <v>176</v>
      </c>
      <c r="D21" s="82">
        <f aca="true" t="shared" si="6" ref="D21:D26">C21/$C$43</f>
        <v>0.02867383512544803</v>
      </c>
      <c r="E21" s="81">
        <v>80</v>
      </c>
      <c r="F21" s="83">
        <f>E21/$E$43</f>
        <v>0.023316817254444767</v>
      </c>
      <c r="G21" s="84">
        <v>96</v>
      </c>
      <c r="H21" s="83">
        <f aca="true" t="shared" si="7" ref="H21:H26">G21/$G$43</f>
        <v>0.03546361285555966</v>
      </c>
      <c r="I21" s="85">
        <v>13.31</v>
      </c>
      <c r="J21" s="86">
        <v>13.25</v>
      </c>
      <c r="K21" s="87">
        <v>13.36</v>
      </c>
      <c r="L21" s="88">
        <f t="shared" si="5"/>
        <v>0.10999999999999943</v>
      </c>
    </row>
    <row r="22" spans="1:12" ht="12.75" customHeight="1">
      <c r="A22" s="439"/>
      <c r="B22" s="3" t="s">
        <v>34</v>
      </c>
      <c r="C22" s="81">
        <f t="shared" si="0"/>
        <v>22</v>
      </c>
      <c r="D22" s="82">
        <f t="shared" si="6"/>
        <v>0.0035842293906810036</v>
      </c>
      <c r="E22" s="81">
        <v>17</v>
      </c>
      <c r="F22" s="83">
        <f>E22/$E$43</f>
        <v>0.004954823666569514</v>
      </c>
      <c r="G22" s="84">
        <v>5</v>
      </c>
      <c r="H22" s="83">
        <f t="shared" si="7"/>
        <v>0.001847063169560399</v>
      </c>
      <c r="I22" s="85">
        <v>13.05</v>
      </c>
      <c r="J22" s="90">
        <v>13.09</v>
      </c>
      <c r="K22" s="87">
        <v>12.92</v>
      </c>
      <c r="L22" s="88">
        <f t="shared" si="5"/>
        <v>-0.16999999999999993</v>
      </c>
    </row>
    <row r="23" spans="1:12" ht="12.75" customHeight="1">
      <c r="A23" s="439"/>
      <c r="B23" s="3" t="s">
        <v>0</v>
      </c>
      <c r="C23" s="81">
        <f t="shared" si="0"/>
        <v>92</v>
      </c>
      <c r="D23" s="82">
        <f t="shared" si="6"/>
        <v>0.014988595633756924</v>
      </c>
      <c r="E23" s="81">
        <v>50</v>
      </c>
      <c r="F23" s="83">
        <f>E23/$E$43</f>
        <v>0.01457301078402798</v>
      </c>
      <c r="G23" s="84">
        <v>42</v>
      </c>
      <c r="H23" s="83">
        <f t="shared" si="7"/>
        <v>0.015515330624307351</v>
      </c>
      <c r="I23" s="85">
        <v>13.42</v>
      </c>
      <c r="J23" s="86">
        <v>13.7</v>
      </c>
      <c r="K23" s="87">
        <v>13.09</v>
      </c>
      <c r="L23" s="88">
        <f t="shared" si="5"/>
        <v>-0.6099999999999994</v>
      </c>
    </row>
    <row r="24" spans="1:12" ht="12.75" customHeight="1">
      <c r="A24" s="439"/>
      <c r="B24" s="3" t="s">
        <v>131</v>
      </c>
      <c r="C24" s="81">
        <f t="shared" si="0"/>
        <v>0</v>
      </c>
      <c r="D24" s="82">
        <f t="shared" si="6"/>
        <v>0</v>
      </c>
      <c r="E24" s="81"/>
      <c r="F24" s="83">
        <v>0.01</v>
      </c>
      <c r="G24" s="84"/>
      <c r="H24" s="83">
        <f t="shared" si="7"/>
        <v>0</v>
      </c>
      <c r="I24" s="85"/>
      <c r="J24" s="86"/>
      <c r="K24" s="87"/>
      <c r="L24" s="88">
        <f t="shared" si="5"/>
        <v>0</v>
      </c>
    </row>
    <row r="25" spans="1:12" ht="12.75" customHeight="1">
      <c r="A25" s="439"/>
      <c r="B25" s="4" t="s">
        <v>1</v>
      </c>
      <c r="C25" s="81">
        <f t="shared" si="0"/>
        <v>156</v>
      </c>
      <c r="D25" s="82">
        <f t="shared" si="6"/>
        <v>0.02541544477028348</v>
      </c>
      <c r="E25" s="81">
        <v>125</v>
      </c>
      <c r="F25" s="83">
        <f>E25/$E$43</f>
        <v>0.036432526960069954</v>
      </c>
      <c r="G25" s="84">
        <v>31</v>
      </c>
      <c r="H25" s="83">
        <f t="shared" si="7"/>
        <v>0.011451791651274473</v>
      </c>
      <c r="I25" s="85">
        <v>13.05</v>
      </c>
      <c r="J25" s="86">
        <v>12.65</v>
      </c>
      <c r="K25" s="87">
        <v>14.66</v>
      </c>
      <c r="L25" s="88">
        <f t="shared" si="5"/>
        <v>2.01</v>
      </c>
    </row>
    <row r="26" spans="1:13" ht="12.75" customHeight="1">
      <c r="A26" s="439"/>
      <c r="B26" s="3" t="s">
        <v>6</v>
      </c>
      <c r="C26" s="81">
        <f t="shared" si="0"/>
        <v>104</v>
      </c>
      <c r="D26" s="82">
        <f t="shared" si="6"/>
        <v>0.016943629846855653</v>
      </c>
      <c r="E26" s="81">
        <v>99</v>
      </c>
      <c r="F26" s="83">
        <f>E26/$E$43</f>
        <v>0.0288545613523754</v>
      </c>
      <c r="G26" s="91">
        <v>5</v>
      </c>
      <c r="H26" s="92">
        <f t="shared" si="7"/>
        <v>0.001847063169560399</v>
      </c>
      <c r="I26" s="85">
        <v>12.68</v>
      </c>
      <c r="J26" s="86">
        <v>12.69</v>
      </c>
      <c r="K26" s="87">
        <v>12.66</v>
      </c>
      <c r="L26" s="88">
        <f t="shared" si="5"/>
        <v>-0.02999999999999936</v>
      </c>
      <c r="M26" s="89">
        <f>SUM(H21:H26)</f>
        <v>0.06612486147026228</v>
      </c>
    </row>
    <row r="27" spans="2:12" ht="3" customHeight="1" thickBot="1">
      <c r="B27" s="164"/>
      <c r="C27" s="165">
        <f t="shared" si="0"/>
        <v>0</v>
      </c>
      <c r="D27" s="166"/>
      <c r="E27" s="167"/>
      <c r="F27" s="168"/>
      <c r="G27" s="168"/>
      <c r="H27" s="168"/>
      <c r="I27" s="168"/>
      <c r="J27" s="167"/>
      <c r="K27" s="169"/>
      <c r="L27" s="169">
        <f t="shared" si="5"/>
        <v>0</v>
      </c>
    </row>
    <row r="28" spans="1:12" ht="14.25" customHeight="1">
      <c r="A28" s="432" t="s">
        <v>77</v>
      </c>
      <c r="B28" s="132" t="s">
        <v>31</v>
      </c>
      <c r="C28" s="175">
        <f t="shared" si="0"/>
        <v>220</v>
      </c>
      <c r="D28" s="134">
        <f aca="true" t="shared" si="8" ref="D28:D36">C28/$C$43</f>
        <v>0.035842293906810034</v>
      </c>
      <c r="E28" s="175">
        <v>119</v>
      </c>
      <c r="F28" s="135">
        <f aca="true" t="shared" si="9" ref="F28:F36">E28/$E$43</f>
        <v>0.03468376566598659</v>
      </c>
      <c r="G28" s="176">
        <v>101</v>
      </c>
      <c r="H28" s="135">
        <f aca="true" t="shared" si="10" ref="H28:H36">G28/$G$43</f>
        <v>0.03731067602512006</v>
      </c>
      <c r="I28" s="177">
        <v>13.25</v>
      </c>
      <c r="J28" s="178">
        <v>12.77</v>
      </c>
      <c r="K28" s="139">
        <v>13.82</v>
      </c>
      <c r="L28" s="140">
        <f t="shared" si="5"/>
        <v>1.0500000000000007</v>
      </c>
    </row>
    <row r="29" spans="1:12" ht="14.25" customHeight="1">
      <c r="A29" s="433"/>
      <c r="B29" s="141" t="s">
        <v>21</v>
      </c>
      <c r="C29" s="81">
        <f t="shared" si="0"/>
        <v>71</v>
      </c>
      <c r="D29" s="82">
        <f t="shared" si="8"/>
        <v>0.011567285760834147</v>
      </c>
      <c r="E29" s="81">
        <v>43</v>
      </c>
      <c r="F29" s="83">
        <f t="shared" si="9"/>
        <v>0.012532789274264064</v>
      </c>
      <c r="G29" s="84">
        <v>28</v>
      </c>
      <c r="H29" s="83">
        <f t="shared" si="10"/>
        <v>0.010343553749538234</v>
      </c>
      <c r="I29" s="85">
        <v>11.96</v>
      </c>
      <c r="J29" s="86">
        <v>11.47</v>
      </c>
      <c r="K29" s="87">
        <v>12.78</v>
      </c>
      <c r="L29" s="142">
        <f t="shared" si="5"/>
        <v>1.3099999999999987</v>
      </c>
    </row>
    <row r="30" spans="1:12" ht="14.25" customHeight="1">
      <c r="A30" s="433"/>
      <c r="B30" s="141" t="s">
        <v>33</v>
      </c>
      <c r="C30" s="81">
        <f t="shared" si="0"/>
        <v>142</v>
      </c>
      <c r="D30" s="82">
        <f t="shared" si="8"/>
        <v>0.023134571521668295</v>
      </c>
      <c r="E30" s="81">
        <v>34</v>
      </c>
      <c r="F30" s="83">
        <f t="shared" si="9"/>
        <v>0.009909647333139027</v>
      </c>
      <c r="G30" s="84">
        <v>108</v>
      </c>
      <c r="H30" s="83">
        <f t="shared" si="10"/>
        <v>0.03989656446250462</v>
      </c>
      <c r="I30" s="85">
        <v>13.51</v>
      </c>
      <c r="J30" s="86">
        <v>12.62</v>
      </c>
      <c r="K30" s="87">
        <v>13.81</v>
      </c>
      <c r="L30" s="142">
        <f t="shared" si="5"/>
        <v>1.1900000000000013</v>
      </c>
    </row>
    <row r="31" spans="1:12" ht="15.75" customHeight="1">
      <c r="A31" s="433"/>
      <c r="B31" s="141" t="s">
        <v>22</v>
      </c>
      <c r="C31" s="81">
        <f t="shared" si="0"/>
        <v>85</v>
      </c>
      <c r="D31" s="82">
        <f t="shared" si="8"/>
        <v>0.013848159009449332</v>
      </c>
      <c r="E31" s="81">
        <v>38</v>
      </c>
      <c r="F31" s="83">
        <f t="shared" si="9"/>
        <v>0.011075488195861264</v>
      </c>
      <c r="G31" s="84">
        <v>47</v>
      </c>
      <c r="H31" s="83">
        <f t="shared" si="10"/>
        <v>0.01736239379386775</v>
      </c>
      <c r="I31" s="85">
        <v>14.6</v>
      </c>
      <c r="J31" s="86">
        <v>13.8</v>
      </c>
      <c r="K31" s="87">
        <v>15.23</v>
      </c>
      <c r="L31" s="142">
        <f t="shared" si="5"/>
        <v>1.4299999999999997</v>
      </c>
    </row>
    <row r="32" spans="1:12" ht="14.25" customHeight="1">
      <c r="A32" s="433"/>
      <c r="B32" s="141" t="s">
        <v>20</v>
      </c>
      <c r="C32" s="81">
        <f t="shared" si="0"/>
        <v>588</v>
      </c>
      <c r="D32" s="82">
        <f t="shared" si="8"/>
        <v>0.09579667644183773</v>
      </c>
      <c r="E32" s="81">
        <v>382</v>
      </c>
      <c r="F32" s="83">
        <f t="shared" si="9"/>
        <v>0.11133780238997378</v>
      </c>
      <c r="G32" s="84">
        <v>206</v>
      </c>
      <c r="H32" s="83">
        <f t="shared" si="10"/>
        <v>0.07609900258588843</v>
      </c>
      <c r="I32" s="85">
        <v>12.58</v>
      </c>
      <c r="J32" s="86">
        <v>12.06</v>
      </c>
      <c r="K32" s="87">
        <v>13.54</v>
      </c>
      <c r="L32" s="142">
        <f t="shared" si="5"/>
        <v>1.4799999999999986</v>
      </c>
    </row>
    <row r="33" spans="1:12" ht="12.75" customHeight="1">
      <c r="A33" s="433"/>
      <c r="B33" s="141" t="s">
        <v>39</v>
      </c>
      <c r="C33" s="81">
        <f t="shared" si="0"/>
        <v>0</v>
      </c>
      <c r="D33" s="93">
        <f t="shared" si="8"/>
        <v>0</v>
      </c>
      <c r="E33" s="94"/>
      <c r="F33" s="92">
        <f t="shared" si="9"/>
        <v>0</v>
      </c>
      <c r="G33" s="84"/>
      <c r="H33" s="92">
        <f t="shared" si="10"/>
        <v>0</v>
      </c>
      <c r="I33" s="85"/>
      <c r="J33" s="86"/>
      <c r="K33" s="87"/>
      <c r="L33" s="142">
        <f t="shared" si="5"/>
        <v>0</v>
      </c>
    </row>
    <row r="34" spans="1:12" ht="14.25" customHeight="1">
      <c r="A34" s="433"/>
      <c r="B34" s="141" t="s">
        <v>3</v>
      </c>
      <c r="C34" s="81">
        <f t="shared" si="0"/>
        <v>0</v>
      </c>
      <c r="D34" s="82">
        <f t="shared" si="8"/>
        <v>0</v>
      </c>
      <c r="E34" s="81"/>
      <c r="F34" s="83">
        <f t="shared" si="9"/>
        <v>0</v>
      </c>
      <c r="G34" s="84"/>
      <c r="H34" s="83">
        <f t="shared" si="10"/>
        <v>0</v>
      </c>
      <c r="I34" s="85"/>
      <c r="J34" s="86"/>
      <c r="K34" s="87"/>
      <c r="L34" s="142">
        <f t="shared" si="5"/>
        <v>0</v>
      </c>
    </row>
    <row r="35" spans="1:12" ht="14.25" customHeight="1">
      <c r="A35" s="433"/>
      <c r="B35" s="141" t="s">
        <v>29</v>
      </c>
      <c r="C35" s="81">
        <v>718</v>
      </c>
      <c r="D35" s="82">
        <f t="shared" si="8"/>
        <v>0.1169762137504073</v>
      </c>
      <c r="E35" s="81">
        <v>443</v>
      </c>
      <c r="F35" s="83">
        <f t="shared" si="9"/>
        <v>0.1291168755464879</v>
      </c>
      <c r="G35" s="84">
        <v>275</v>
      </c>
      <c r="H35" s="83">
        <f t="shared" si="10"/>
        <v>0.10158847432582194</v>
      </c>
      <c r="I35" s="85">
        <v>12.38</v>
      </c>
      <c r="J35" s="86">
        <v>11.73</v>
      </c>
      <c r="K35" s="87">
        <v>13.41</v>
      </c>
      <c r="L35" s="142">
        <f t="shared" si="5"/>
        <v>1.6799999999999997</v>
      </c>
    </row>
    <row r="36" spans="1:13" ht="14.25" customHeight="1">
      <c r="A36" s="434"/>
      <c r="B36" s="141" t="s">
        <v>28</v>
      </c>
      <c r="C36" s="81">
        <f t="shared" si="0"/>
        <v>157</v>
      </c>
      <c r="D36" s="82">
        <f t="shared" si="8"/>
        <v>0.025578364288041708</v>
      </c>
      <c r="E36" s="81">
        <v>73</v>
      </c>
      <c r="F36" s="83">
        <f t="shared" si="9"/>
        <v>0.02127659574468085</v>
      </c>
      <c r="G36" s="84">
        <v>84</v>
      </c>
      <c r="H36" s="83">
        <f t="shared" si="10"/>
        <v>0.031030661248614703</v>
      </c>
      <c r="I36" s="85">
        <v>12.66</v>
      </c>
      <c r="J36" s="86">
        <v>11.45</v>
      </c>
      <c r="K36" s="87">
        <v>13.71</v>
      </c>
      <c r="L36" s="142">
        <f t="shared" si="5"/>
        <v>2.2600000000000016</v>
      </c>
      <c r="M36" s="89">
        <f>SUM(H28:H36)</f>
        <v>0.31363132619135575</v>
      </c>
    </row>
    <row r="37" spans="2:12" ht="3" customHeight="1" thickBot="1">
      <c r="B37" s="179"/>
      <c r="C37" s="180">
        <f t="shared" si="0"/>
        <v>0</v>
      </c>
      <c r="D37" s="181"/>
      <c r="E37" s="182"/>
      <c r="F37" s="183"/>
      <c r="G37" s="184"/>
      <c r="H37" s="392"/>
      <c r="I37" s="185"/>
      <c r="J37" s="186"/>
      <c r="K37" s="187"/>
      <c r="L37" s="393"/>
    </row>
    <row r="38" spans="1:12" ht="13.5" customHeight="1">
      <c r="A38" s="429" t="s">
        <v>76</v>
      </c>
      <c r="B38" s="5" t="s">
        <v>36</v>
      </c>
      <c r="C38" s="81">
        <f t="shared" si="0"/>
        <v>378</v>
      </c>
      <c r="D38" s="82">
        <f>C38/$C$43</f>
        <v>0.06158357771260997</v>
      </c>
      <c r="E38" s="170">
        <v>198</v>
      </c>
      <c r="F38" s="83">
        <f>E38/$E$43</f>
        <v>0.0577091227047508</v>
      </c>
      <c r="G38" s="171">
        <v>180</v>
      </c>
      <c r="H38" s="83">
        <f>G38/$G$43</f>
        <v>0.06649427410417437</v>
      </c>
      <c r="I38" s="172">
        <v>13.35</v>
      </c>
      <c r="J38" s="173">
        <v>13.26</v>
      </c>
      <c r="K38" s="174">
        <v>13.44</v>
      </c>
      <c r="L38" s="142">
        <f t="shared" si="5"/>
        <v>0.17999999999999972</v>
      </c>
    </row>
    <row r="39" spans="1:12" ht="13.5" customHeight="1">
      <c r="A39" s="430"/>
      <c r="B39" s="5" t="s">
        <v>104</v>
      </c>
      <c r="C39" s="81">
        <f>SUM(E39,G39)</f>
        <v>0</v>
      </c>
      <c r="D39" s="82">
        <f>C39/$C$43</f>
        <v>0</v>
      </c>
      <c r="E39" s="170"/>
      <c r="F39" s="83">
        <f>E39/$E$43</f>
        <v>0</v>
      </c>
      <c r="G39" s="171"/>
      <c r="H39" s="83">
        <f>G39/$G$43</f>
        <v>0</v>
      </c>
      <c r="I39" s="172"/>
      <c r="J39" s="173"/>
      <c r="K39" s="174"/>
      <c r="L39" s="142">
        <f>K39-J39</f>
        <v>0</v>
      </c>
    </row>
    <row r="40" spans="1:12" ht="13.5" customHeight="1">
      <c r="A40" s="430"/>
      <c r="B40" s="5" t="s">
        <v>81</v>
      </c>
      <c r="C40" s="81">
        <f t="shared" si="0"/>
        <v>104</v>
      </c>
      <c r="D40" s="82">
        <f>C40/$C$43</f>
        <v>0.016943629846855653</v>
      </c>
      <c r="E40" s="170">
        <v>5</v>
      </c>
      <c r="F40" s="83">
        <f>E40/$E$43</f>
        <v>0.001457301078402798</v>
      </c>
      <c r="G40" s="171">
        <v>99</v>
      </c>
      <c r="H40" s="83">
        <f>G40/$G$43</f>
        <v>0.0365718507572959</v>
      </c>
      <c r="I40" s="172">
        <v>13.74</v>
      </c>
      <c r="J40" s="173">
        <v>13.71</v>
      </c>
      <c r="K40" s="174">
        <v>14.32</v>
      </c>
      <c r="L40" s="142">
        <f t="shared" si="5"/>
        <v>0.6099999999999994</v>
      </c>
    </row>
    <row r="41" spans="1:13" ht="12" customHeight="1" thickBot="1">
      <c r="A41" s="431"/>
      <c r="B41" s="3" t="s">
        <v>9</v>
      </c>
      <c r="C41" s="81">
        <f t="shared" si="0"/>
        <v>576</v>
      </c>
      <c r="D41" s="82">
        <f>C41/$C$43</f>
        <v>0.093841642228739</v>
      </c>
      <c r="E41" s="81">
        <v>352</v>
      </c>
      <c r="F41" s="83">
        <f>E41/$E$43</f>
        <v>0.10259399591955698</v>
      </c>
      <c r="G41" s="84">
        <v>224</v>
      </c>
      <c r="H41" s="83">
        <f>G41/$G$43</f>
        <v>0.08274842999630587</v>
      </c>
      <c r="I41" s="85">
        <v>13.97</v>
      </c>
      <c r="J41" s="96">
        <v>14.01</v>
      </c>
      <c r="K41" s="87">
        <v>13.92</v>
      </c>
      <c r="L41" s="88">
        <f>K41-J41</f>
        <v>-0.08999999999999986</v>
      </c>
      <c r="M41" s="89">
        <f>SUM(H38:H41)</f>
        <v>0.18581455485777615</v>
      </c>
    </row>
    <row r="42" spans="2:12" ht="5.25" customHeight="1">
      <c r="B42" s="123"/>
      <c r="C42" s="97"/>
      <c r="D42" s="98"/>
      <c r="E42" s="97"/>
      <c r="F42" s="98"/>
      <c r="G42" s="97"/>
      <c r="H42" s="98"/>
      <c r="I42" s="95"/>
      <c r="J42" s="97"/>
      <c r="K42" s="97"/>
      <c r="L42" s="98"/>
    </row>
    <row r="43" spans="2:12" ht="15">
      <c r="B43" s="3" t="s">
        <v>18</v>
      </c>
      <c r="C43" s="81">
        <f>SUM(C5:C41)</f>
        <v>6138</v>
      </c>
      <c r="D43" s="99"/>
      <c r="E43" s="81">
        <f>SUM(E5:E41)</f>
        <v>3431</v>
      </c>
      <c r="F43" s="99"/>
      <c r="G43" s="81">
        <f>SUM(G5:G41)</f>
        <v>2707</v>
      </c>
      <c r="H43" s="99"/>
      <c r="I43" s="395">
        <f>'stats lycées'!E16</f>
        <v>13.24</v>
      </c>
      <c r="J43" s="396">
        <f>'stats lycées'!K16</f>
        <v>12.75</v>
      </c>
      <c r="K43" s="396">
        <f>'stats lycées'!N16</f>
        <v>13.89</v>
      </c>
      <c r="L43" s="88">
        <f>K43-J43</f>
        <v>1.1400000000000006</v>
      </c>
    </row>
    <row r="44" spans="2:12" ht="3" customHeight="1">
      <c r="B44" s="5"/>
      <c r="C44" s="101"/>
      <c r="D44" s="102"/>
      <c r="E44" s="101"/>
      <c r="F44" s="103"/>
      <c r="G44" s="104"/>
      <c r="H44" s="103"/>
      <c r="I44" s="105"/>
      <c r="J44" s="106"/>
      <c r="K44" s="105"/>
      <c r="L44" s="107"/>
    </row>
    <row r="45" spans="2:13" ht="12.75" customHeight="1">
      <c r="B45" s="3" t="s">
        <v>70</v>
      </c>
      <c r="C45" s="108">
        <f>E45+G45</f>
        <v>65</v>
      </c>
      <c r="D45" s="109"/>
      <c r="E45" s="110">
        <v>45</v>
      </c>
      <c r="F45" s="111"/>
      <c r="G45" s="112">
        <v>20</v>
      </c>
      <c r="H45" s="113"/>
      <c r="I45" s="87"/>
      <c r="J45" s="96"/>
      <c r="K45" s="87"/>
      <c r="L45" s="88"/>
      <c r="M45" s="114"/>
    </row>
    <row r="46" spans="2:12" ht="12.75" customHeight="1">
      <c r="B46" s="3" t="s">
        <v>43</v>
      </c>
      <c r="C46" s="156">
        <f>C45/'stats lycées'!C18</f>
        <v>0.030791094268119375</v>
      </c>
      <c r="D46" s="115"/>
      <c r="E46" s="157">
        <v>0.0369</v>
      </c>
      <c r="F46" s="153"/>
      <c r="G46" s="158">
        <v>0.0224</v>
      </c>
      <c r="H46" s="113"/>
      <c r="I46" s="87"/>
      <c r="J46" s="96"/>
      <c r="K46" s="87"/>
      <c r="L46" s="88"/>
    </row>
    <row r="47" spans="2:12" ht="12.75" customHeight="1">
      <c r="B47" s="3" t="s">
        <v>71</v>
      </c>
      <c r="C47" s="108">
        <f>E47+G47</f>
        <v>71</v>
      </c>
      <c r="D47" s="109"/>
      <c r="E47" s="110">
        <v>47</v>
      </c>
      <c r="F47" s="111"/>
      <c r="G47" s="112">
        <v>24</v>
      </c>
      <c r="H47" s="113"/>
      <c r="I47" s="87"/>
      <c r="J47" s="96"/>
      <c r="K47" s="87"/>
      <c r="L47" s="88"/>
    </row>
    <row r="48" spans="2:12" ht="15.75" customHeight="1">
      <c r="B48" s="3" t="s">
        <v>72</v>
      </c>
      <c r="C48" s="156">
        <f>C47/'stats lycées'!C18</f>
        <v>0.033633349123638086</v>
      </c>
      <c r="D48" s="115"/>
      <c r="E48" s="154">
        <v>0.0385</v>
      </c>
      <c r="F48" s="155"/>
      <c r="G48" s="155">
        <v>0.0269</v>
      </c>
      <c r="H48" s="116"/>
      <c r="I48" s="87"/>
      <c r="J48" s="96"/>
      <c r="K48" s="87"/>
      <c r="L48" s="88"/>
    </row>
    <row r="49" spans="2:12" ht="12" customHeight="1" thickBot="1">
      <c r="B49" s="124"/>
      <c r="C49" s="125" t="s">
        <v>73</v>
      </c>
      <c r="D49" s="126"/>
      <c r="E49" s="125"/>
      <c r="F49" s="127"/>
      <c r="G49" s="127"/>
      <c r="H49" s="128"/>
      <c r="I49" s="129"/>
      <c r="J49" s="130"/>
      <c r="K49" s="129"/>
      <c r="L49" s="131"/>
    </row>
    <row r="50" spans="2:12" ht="14.25">
      <c r="B50" s="132" t="s">
        <v>133</v>
      </c>
      <c r="C50" s="133">
        <f>SUM(C5:C13)/C43</f>
        <v>0.30058651026392963</v>
      </c>
      <c r="D50" s="134"/>
      <c r="E50" s="133">
        <f>SUM(E5:E13)/E43</f>
        <v>0.29758088020985135</v>
      </c>
      <c r="F50" s="135"/>
      <c r="G50" s="136">
        <f>SUM(G5:G13)/G43</f>
        <v>0.30439601034355374</v>
      </c>
      <c r="H50" s="135"/>
      <c r="I50" s="137"/>
      <c r="J50" s="138"/>
      <c r="K50" s="139"/>
      <c r="L50" s="140"/>
    </row>
    <row r="51" spans="2:12" ht="14.25">
      <c r="B51" s="141" t="s">
        <v>134</v>
      </c>
      <c r="C51" s="117">
        <f>SUM(C15:C19)/C43</f>
        <v>0.11469534050179211</v>
      </c>
      <c r="D51" s="82"/>
      <c r="E51" s="117">
        <f>SUM(E15:E19)/E43</f>
        <v>0.10259399591955698</v>
      </c>
      <c r="F51" s="83"/>
      <c r="G51" s="118">
        <f>SUM(G15:G19)/G43</f>
        <v>0.13003324713705208</v>
      </c>
      <c r="H51" s="83"/>
      <c r="I51" s="100"/>
      <c r="J51" s="96"/>
      <c r="K51" s="87"/>
      <c r="L51" s="142"/>
    </row>
    <row r="52" spans="2:12" ht="14.25">
      <c r="B52" s="141" t="s">
        <v>135</v>
      </c>
      <c r="C52" s="117">
        <f>SUM(C21:C26)/C43</f>
        <v>0.08960573476702509</v>
      </c>
      <c r="D52" s="82"/>
      <c r="E52" s="117">
        <f>SUM(E21:E26)/E43</f>
        <v>0.10813174001748761</v>
      </c>
      <c r="F52" s="83"/>
      <c r="G52" s="118">
        <f>SUM(G21:G26)/G43</f>
        <v>0.06612486147026228</v>
      </c>
      <c r="H52" s="83"/>
      <c r="I52" s="100"/>
      <c r="J52" s="96"/>
      <c r="K52" s="87"/>
      <c r="L52" s="142"/>
    </row>
    <row r="53" spans="2:12" ht="14.25">
      <c r="B53" s="141" t="s">
        <v>136</v>
      </c>
      <c r="C53" s="117">
        <f>SUM(C28:C36)/C43</f>
        <v>0.3227435646790485</v>
      </c>
      <c r="D53" s="82"/>
      <c r="E53" s="117">
        <f>SUM(E28:E36)/E43</f>
        <v>0.32993296415039347</v>
      </c>
      <c r="F53" s="83"/>
      <c r="G53" s="118">
        <f>SUM(G28:G36)/G43</f>
        <v>0.31363132619135575</v>
      </c>
      <c r="H53" s="83"/>
      <c r="I53" s="100"/>
      <c r="J53" s="96"/>
      <c r="K53" s="87"/>
      <c r="L53" s="142"/>
    </row>
    <row r="54" spans="2:12" ht="15" thickBot="1">
      <c r="B54" s="143" t="s">
        <v>137</v>
      </c>
      <c r="C54" s="144">
        <f>SUM(C38:C41)/C43</f>
        <v>0.17236884978820463</v>
      </c>
      <c r="D54" s="145"/>
      <c r="E54" s="146">
        <f>SUM(E38:E41)/E43</f>
        <v>0.16176041970271057</v>
      </c>
      <c r="F54" s="147"/>
      <c r="G54" s="148">
        <f>SUM(G38:G41)/G43</f>
        <v>0.18581455485777615</v>
      </c>
      <c r="H54" s="147"/>
      <c r="I54" s="149"/>
      <c r="J54" s="150"/>
      <c r="K54" s="151"/>
      <c r="L54" s="152"/>
    </row>
    <row r="55" ht="14.25">
      <c r="H55" s="119">
        <f>SUM(H5:H41)</f>
        <v>1.0000000000000002</v>
      </c>
    </row>
  </sheetData>
  <sheetProtection/>
  <autoFilter ref="B1:B54"/>
  <mergeCells count="6">
    <mergeCell ref="A38:A41"/>
    <mergeCell ref="A28:A36"/>
    <mergeCell ref="B1:L1"/>
    <mergeCell ref="A5:A13"/>
    <mergeCell ref="A15:A19"/>
    <mergeCell ref="A21:A26"/>
  </mergeCells>
  <printOptions horizontalCentered="1" verticalCentered="1"/>
  <pageMargins left="0.11811023622047245" right="0.11811023622047245" top="0.15748031496062992" bottom="0.15748031496062992" header="0.15748031496062992" footer="0.11811023622047245"/>
  <pageSetup horizontalDpi="300" verticalDpi="300" orientation="landscape" paperSize="9" scale="88"/>
  <headerFooter alignWithMargins="0">
    <oddHeader xml:space="preserve">&amp;CBILAN ACADEMIQUE DU BACCALAUREAT GENERAL ET TECHNOLOGIQUE 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Vice-Rectorat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delormef</dc:creator>
  <cp:keywords/>
  <dc:description/>
  <cp:lastModifiedBy>Amatte</cp:lastModifiedBy>
  <cp:lastPrinted>2013-11-19T18:29:23Z</cp:lastPrinted>
  <dcterms:created xsi:type="dcterms:W3CDTF">2004-08-23T23:05:36Z</dcterms:created>
  <dcterms:modified xsi:type="dcterms:W3CDTF">2013-11-22T21:37:58Z</dcterms:modified>
  <cp:category/>
  <cp:version/>
  <cp:contentType/>
  <cp:contentStatus/>
</cp:coreProperties>
</file>