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4860" tabRatio="786" activeTab="1"/>
  </bookViews>
  <sheets>
    <sheet name="stats lycées et activités " sheetId="1" r:id="rId1"/>
    <sheet name="stats lycées" sheetId="2" r:id="rId2"/>
    <sheet name="IGEN" sheetId="3" r:id="rId3"/>
    <sheet name="stats activités " sheetId="4" r:id="rId4"/>
  </sheets>
  <definedNames>
    <definedName name="_xlnm._FilterDatabase" localSheetId="3" hidden="1">'stats activités '!$B$1:$B$50</definedName>
    <definedName name="_xlnm.Print_Area" localSheetId="3">'stats activités '!$A$1:$L$50</definedName>
  </definedNames>
  <calcPr fullCalcOnLoad="1"/>
</workbook>
</file>

<file path=xl/sharedStrings.xml><?xml version="1.0" encoding="utf-8"?>
<sst xmlns="http://schemas.openxmlformats.org/spreadsheetml/2006/main" count="266" uniqueCount="146">
  <si>
    <t>ALP KONE</t>
  </si>
  <si>
    <t>ALP LA FOA</t>
  </si>
  <si>
    <t>ALP POINDIMIE</t>
  </si>
  <si>
    <t>ART DU CIRQUE</t>
  </si>
  <si>
    <t>CHOREGRAPHIE COLLECTIVE</t>
  </si>
  <si>
    <t>DEMI FOND</t>
  </si>
  <si>
    <t>LP RIVAT</t>
  </si>
  <si>
    <t>LPSFA</t>
  </si>
  <si>
    <t>LP SFA</t>
  </si>
  <si>
    <t>LP ATTITI</t>
  </si>
  <si>
    <t>LP CHAMPAGNAT</t>
  </si>
  <si>
    <t>LP CHANEL</t>
  </si>
  <si>
    <t>LP CLUNY</t>
  </si>
  <si>
    <t>LP DOKAMO</t>
  </si>
  <si>
    <t>LP GUENEAU</t>
  </si>
  <si>
    <t>LP ILES</t>
  </si>
  <si>
    <t>LPCH</t>
  </si>
  <si>
    <t>LPI GARNIER</t>
  </si>
  <si>
    <t>LP VAKIE</t>
  </si>
  <si>
    <t>LP JEAN 23</t>
  </si>
  <si>
    <t>LP TOUHO</t>
  </si>
  <si>
    <t>DANSE  COLL</t>
  </si>
  <si>
    <t>moy.acad</t>
  </si>
  <si>
    <t>% acad</t>
  </si>
  <si>
    <t>AEROBIC</t>
  </si>
  <si>
    <t>RELAIS-VIT</t>
  </si>
  <si>
    <t>SAUVETAGE</t>
  </si>
  <si>
    <t>COURSE EN DUREE</t>
  </si>
  <si>
    <t>EPREUVES</t>
  </si>
  <si>
    <t>Effectif total</t>
  </si>
  <si>
    <t>Effectif F</t>
  </si>
  <si>
    <t>Effectif G</t>
  </si>
  <si>
    <t>MOYENNE</t>
  </si>
  <si>
    <t>Moyenne F</t>
  </si>
  <si>
    <t>Moyenne G</t>
  </si>
  <si>
    <t>Ecart F/G</t>
  </si>
  <si>
    <t>MOYENNES</t>
  </si>
  <si>
    <t>F</t>
  </si>
  <si>
    <t>VB</t>
  </si>
  <si>
    <t>HB</t>
  </si>
  <si>
    <t>RUGBY</t>
  </si>
  <si>
    <t>PENTABOND</t>
  </si>
  <si>
    <t>DISQUE</t>
  </si>
  <si>
    <t>JAVELOT</t>
  </si>
  <si>
    <t>NATATION</t>
  </si>
  <si>
    <t>CO</t>
  </si>
  <si>
    <t>TENNIS DE TABLE</t>
  </si>
  <si>
    <t>BADMINTON</t>
  </si>
  <si>
    <t>HAUTEUR</t>
  </si>
  <si>
    <t>BB</t>
  </si>
  <si>
    <t>HAIES</t>
  </si>
  <si>
    <t>FB</t>
  </si>
  <si>
    <t>GYM</t>
  </si>
  <si>
    <t>POIDS</t>
  </si>
  <si>
    <t>MUSCULATION</t>
  </si>
  <si>
    <t>ACROSPORT</t>
  </si>
  <si>
    <t>ESCALADE</t>
  </si>
  <si>
    <t>PLANCHE A VOILE</t>
  </si>
  <si>
    <t>JUDO</t>
  </si>
  <si>
    <t>3 X 500m</t>
  </si>
  <si>
    <t>TENNIS DE T</t>
  </si>
  <si>
    <t>moyenne</t>
  </si>
  <si>
    <t>% inapte (disp)</t>
  </si>
  <si>
    <t>ETABLISSEMENTS</t>
  </si>
  <si>
    <t>G</t>
  </si>
  <si>
    <t>Moy.</t>
  </si>
  <si>
    <t>% notes</t>
  </si>
  <si>
    <t>Ecart à la</t>
  </si>
  <si>
    <t>Ecart entre</t>
  </si>
  <si>
    <t>EPS</t>
  </si>
  <si>
    <t>Brutes</t>
  </si>
  <si>
    <t>&lt; 10</t>
  </si>
  <si>
    <t>&gt; =13</t>
  </si>
  <si>
    <t xml:space="preserve">moy F </t>
  </si>
  <si>
    <t>moy acad</t>
  </si>
  <si>
    <t xml:space="preserve">moy G </t>
  </si>
  <si>
    <t>F et G</t>
  </si>
  <si>
    <t>Moyennes académiques</t>
  </si>
  <si>
    <t>COURSE DE DUREE</t>
  </si>
  <si>
    <t>VA'A</t>
  </si>
  <si>
    <t>CP   1</t>
  </si>
  <si>
    <t>CP  2</t>
  </si>
  <si>
    <t>CP  3</t>
  </si>
  <si>
    <t>CP 4</t>
  </si>
  <si>
    <t>CP 5</t>
  </si>
  <si>
    <t>ARTS DU CIRQUE</t>
  </si>
  <si>
    <t>ALP KOUMAC</t>
  </si>
  <si>
    <t>COLLEGE NORMANDIE</t>
  </si>
  <si>
    <t>COLLEGE EDMEE VARIN</t>
  </si>
  <si>
    <t>STEP</t>
  </si>
  <si>
    <t>Nombre d'inapte partiel(disp)</t>
  </si>
  <si>
    <t>Nombre d'inapte total</t>
  </si>
  <si>
    <t>SAVATE</t>
  </si>
  <si>
    <t>COL NORMANDIE</t>
  </si>
  <si>
    <t>CCI / CFA</t>
  </si>
  <si>
    <t>COL EDMEE VARIN AUTEUIL</t>
  </si>
  <si>
    <t>COL NORM</t>
  </si>
  <si>
    <t>COL EDMEE VARIN</t>
  </si>
  <si>
    <t>CFA / CCI</t>
  </si>
  <si>
    <t>2013 CAP BEP</t>
  </si>
  <si>
    <t>TABLEAU D'ANALYSE DU CCF 2013            EN  CAP BEP</t>
  </si>
  <si>
    <t xml:space="preserve">BILAN 2013 CAP BEP            NOUVELLE CALEDONIE par activités                         </t>
  </si>
  <si>
    <t xml:space="preserve">ACADEMIE  :                  </t>
  </si>
  <si>
    <t>Garçons</t>
  </si>
  <si>
    <t>Filles</t>
  </si>
  <si>
    <t>Tous</t>
  </si>
  <si>
    <t>Nombre</t>
  </si>
  <si>
    <t>%</t>
  </si>
  <si>
    <t>Moyenne</t>
  </si>
  <si>
    <t>EPREUVES LISTE NATIONALE</t>
  </si>
  <si>
    <t>BADMINTON SIMPLE</t>
  </si>
  <si>
    <t>BASKET-BALL</t>
  </si>
  <si>
    <t>COURSE D'ORIENTATION</t>
  </si>
  <si>
    <t>COURSE DE DEMI-FOND</t>
  </si>
  <si>
    <t>COURSE DE HAIES</t>
  </si>
  <si>
    <t>FOOTBALL</t>
  </si>
  <si>
    <t>GYMNASTIQUE (SOL ET AGRES)</t>
  </si>
  <si>
    <t>HANDBALL</t>
  </si>
  <si>
    <t>LANCER DU JAVELOT</t>
  </si>
  <si>
    <t>RELAIS VITESSE</t>
  </si>
  <si>
    <t>SAUT EN PENTABOND</t>
  </si>
  <si>
    <t>SAVATE BOXE FRANCAISE</t>
  </si>
  <si>
    <t>TENNIS TABLE SIMPLE</t>
  </si>
  <si>
    <t>VOLLEY-BALL</t>
  </si>
  <si>
    <t>EPREUVES ADAPTEES</t>
  </si>
  <si>
    <t>EPREUVES ADAPTEES ACADEMIQUES</t>
  </si>
  <si>
    <t>EPREUVES ACADEMIQUES</t>
  </si>
  <si>
    <t>DISPENSES</t>
  </si>
  <si>
    <t>EPREUVES PONCTUELLES OBLIGATOIRES</t>
  </si>
  <si>
    <t>EPREUVES PONCTUELLES OBLIGATOIRE</t>
  </si>
  <si>
    <t>GYM / TDET</t>
  </si>
  <si>
    <t>3X500 / BADMINTON</t>
  </si>
  <si>
    <t>3X500 / TDET</t>
  </si>
  <si>
    <t>KAYAK</t>
  </si>
  <si>
    <t>TIR A L'ARC</t>
  </si>
  <si>
    <t>GYM / BB</t>
  </si>
  <si>
    <t>TDET / SAUVETAGE</t>
  </si>
  <si>
    <t>CHAMBRE DES METIERS</t>
  </si>
  <si>
    <t>PAV</t>
  </si>
  <si>
    <t>CP1</t>
  </si>
  <si>
    <t>CP2</t>
  </si>
  <si>
    <t>CP3</t>
  </si>
  <si>
    <t>CP4</t>
  </si>
  <si>
    <t>CP5</t>
  </si>
  <si>
    <t>CMA</t>
  </si>
  <si>
    <t>SAVATE-BF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</si>
</sst>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0.0%"/>
    <numFmt numFmtId="174" formatCode="0.0"/>
    <numFmt numFmtId="175" formatCode="dd/mm/yy;@"/>
    <numFmt numFmtId="176" formatCode="[$-40C]d\-mmm\-yyyy;@"/>
    <numFmt numFmtId="177" formatCode="[$-40C]dddd\ d\ mmmm\ yyyy"/>
  </numFmts>
  <fonts count="6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2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175" fontId="0" fillId="28" borderId="0" applyFill="0">
      <alignment vertical="center"/>
      <protection/>
    </xf>
    <xf numFmtId="0" fontId="53" fillId="29" borderId="1" applyNumberFormat="0" applyAlignment="0" applyProtection="0"/>
    <xf numFmtId="0" fontId="5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3" borderId="9" applyNumberFormat="0" applyAlignment="0" applyProtection="0"/>
  </cellStyleXfs>
  <cellXfs count="402"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9" fontId="9" fillId="34" borderId="10" xfId="0" applyNumberFormat="1" applyFont="1" applyFill="1" applyBorder="1" applyAlignment="1">
      <alignment horizontal="center"/>
    </xf>
    <xf numFmtId="9" fontId="9" fillId="35" borderId="1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9" fontId="9" fillId="35" borderId="1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0" fontId="12" fillId="36" borderId="11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/>
    </xf>
    <xf numFmtId="2" fontId="4" fillId="37" borderId="1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9" fillId="0" borderId="12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vertical="center" textRotation="76"/>
      <protection/>
    </xf>
    <xf numFmtId="0" fontId="15" fillId="34" borderId="17" xfId="0" applyFont="1" applyFill="1" applyBorder="1" applyAlignment="1" applyProtection="1">
      <alignment vertical="center" textRotation="76"/>
      <protection/>
    </xf>
    <xf numFmtId="0" fontId="4" fillId="34" borderId="18" xfId="0" applyFont="1" applyFill="1" applyBorder="1" applyAlignment="1" applyProtection="1">
      <alignment vertical="center" textRotation="76"/>
      <protection/>
    </xf>
    <xf numFmtId="0" fontId="15" fillId="34" borderId="19" xfId="0" applyFont="1" applyFill="1" applyBorder="1" applyAlignment="1" applyProtection="1">
      <alignment vertical="center" textRotation="76"/>
      <protection/>
    </xf>
    <xf numFmtId="0" fontId="4" fillId="34" borderId="19" xfId="0" applyFont="1" applyFill="1" applyBorder="1" applyAlignment="1" applyProtection="1">
      <alignment vertical="center" textRotation="76"/>
      <protection/>
    </xf>
    <xf numFmtId="0" fontId="0" fillId="34" borderId="0" xfId="0" applyFill="1" applyBorder="1" applyAlignment="1">
      <alignment vertical="center"/>
    </xf>
    <xf numFmtId="174" fontId="15" fillId="34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/>
    </xf>
    <xf numFmtId="174" fontId="15" fillId="38" borderId="10" xfId="0" applyNumberFormat="1" applyFont="1" applyFill="1" applyBorder="1" applyAlignment="1">
      <alignment horizontal="center" vertical="center"/>
    </xf>
    <xf numFmtId="174" fontId="15" fillId="0" borderId="12" xfId="0" applyNumberFormat="1" applyFont="1" applyFill="1" applyBorder="1" applyAlignment="1">
      <alignment horizontal="center" vertical="center"/>
    </xf>
    <xf numFmtId="174" fontId="15" fillId="0" borderId="20" xfId="0" applyNumberFormat="1" applyFont="1" applyFill="1" applyBorder="1" applyAlignment="1">
      <alignment horizontal="center" vertical="center"/>
    </xf>
    <xf numFmtId="174" fontId="15" fillId="34" borderId="21" xfId="0" applyNumberFormat="1" applyFont="1" applyFill="1" applyBorder="1" applyAlignment="1">
      <alignment horizontal="center" vertical="center"/>
    </xf>
    <xf numFmtId="174" fontId="15" fillId="0" borderId="21" xfId="0" applyNumberFormat="1" applyFont="1" applyFill="1" applyBorder="1" applyAlignment="1">
      <alignment horizontal="center" vertical="center"/>
    </xf>
    <xf numFmtId="174" fontId="15" fillId="38" borderId="21" xfId="0" applyNumberFormat="1" applyFont="1" applyFill="1" applyBorder="1" applyAlignment="1">
      <alignment horizontal="center" vertical="center"/>
    </xf>
    <xf numFmtId="174" fontId="15" fillId="0" borderId="22" xfId="0" applyNumberFormat="1" applyFont="1" applyFill="1" applyBorder="1" applyAlignment="1">
      <alignment horizontal="center" vertical="center"/>
    </xf>
    <xf numFmtId="174" fontId="15" fillId="0" borderId="23" xfId="0" applyNumberFormat="1" applyFont="1" applyFill="1" applyBorder="1" applyAlignment="1">
      <alignment horizontal="center" vertical="center"/>
    </xf>
    <xf numFmtId="174" fontId="15" fillId="34" borderId="24" xfId="0" applyNumberFormat="1" applyFont="1" applyFill="1" applyBorder="1" applyAlignment="1">
      <alignment horizontal="center" vertical="center"/>
    </xf>
    <xf numFmtId="174" fontId="15" fillId="0" borderId="24" xfId="0" applyNumberFormat="1" applyFont="1" applyFill="1" applyBorder="1" applyAlignment="1">
      <alignment horizontal="center" vertical="center"/>
    </xf>
    <xf numFmtId="174" fontId="15" fillId="38" borderId="24" xfId="0" applyNumberFormat="1" applyFont="1" applyFill="1" applyBorder="1" applyAlignment="1">
      <alignment horizontal="center" vertical="center"/>
    </xf>
    <xf numFmtId="174" fontId="15" fillId="0" borderId="25" xfId="0" applyNumberFormat="1" applyFont="1" applyFill="1" applyBorder="1" applyAlignment="1">
      <alignment horizontal="center" vertical="center"/>
    </xf>
    <xf numFmtId="174" fontId="15" fillId="0" borderId="26" xfId="0" applyNumberFormat="1" applyFont="1" applyFill="1" applyBorder="1" applyAlignment="1">
      <alignment horizontal="center" vertical="center"/>
    </xf>
    <xf numFmtId="174" fontId="15" fillId="34" borderId="27" xfId="0" applyNumberFormat="1" applyFont="1" applyFill="1" applyBorder="1" applyAlignment="1">
      <alignment horizontal="center" vertical="center"/>
    </xf>
    <xf numFmtId="174" fontId="15" fillId="0" borderId="27" xfId="0" applyNumberFormat="1" applyFont="1" applyFill="1" applyBorder="1" applyAlignment="1">
      <alignment horizontal="center" vertical="center"/>
    </xf>
    <xf numFmtId="174" fontId="15" fillId="38" borderId="27" xfId="0" applyNumberFormat="1" applyFont="1" applyFill="1" applyBorder="1" applyAlignment="1">
      <alignment horizontal="center" vertical="center"/>
    </xf>
    <xf numFmtId="174" fontId="15" fillId="0" borderId="28" xfId="0" applyNumberFormat="1" applyFont="1" applyFill="1" applyBorder="1" applyAlignment="1">
      <alignment horizontal="center" vertical="center"/>
    </xf>
    <xf numFmtId="174" fontId="15" fillId="0" borderId="29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vertical="center"/>
    </xf>
    <xf numFmtId="174" fontId="8" fillId="39" borderId="31" xfId="0" applyNumberFormat="1" applyFont="1" applyFill="1" applyBorder="1" applyAlignment="1">
      <alignment horizontal="center" vertical="center"/>
    </xf>
    <xf numFmtId="174" fontId="8" fillId="38" borderId="31" xfId="0" applyNumberFormat="1" applyFont="1" applyFill="1" applyBorder="1" applyAlignment="1">
      <alignment horizontal="center" vertical="center"/>
    </xf>
    <xf numFmtId="174" fontId="8" fillId="39" borderId="32" xfId="0" applyNumberFormat="1" applyFont="1" applyFill="1" applyBorder="1" applyAlignment="1">
      <alignment horizontal="center" vertical="center"/>
    </xf>
    <xf numFmtId="174" fontId="8" fillId="39" borderId="33" xfId="0" applyNumberFormat="1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vertical="center"/>
    </xf>
    <xf numFmtId="9" fontId="8" fillId="39" borderId="10" xfId="0" applyNumberFormat="1" applyFont="1" applyFill="1" applyBorder="1" applyAlignment="1">
      <alignment horizontal="center" vertical="center"/>
    </xf>
    <xf numFmtId="9" fontId="8" fillId="38" borderId="10" xfId="0" applyNumberFormat="1" applyFont="1" applyFill="1" applyBorder="1" applyAlignment="1">
      <alignment horizontal="center" vertical="center"/>
    </xf>
    <xf numFmtId="9" fontId="8" fillId="39" borderId="12" xfId="0" applyNumberFormat="1" applyFont="1" applyFill="1" applyBorder="1" applyAlignment="1">
      <alignment horizontal="center" vertical="center"/>
    </xf>
    <xf numFmtId="9" fontId="8" fillId="39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1" fillId="0" borderId="20" xfId="0" applyNumberFormat="1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5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/>
    </xf>
    <xf numFmtId="174" fontId="11" fillId="0" borderId="43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2" fillId="36" borderId="49" xfId="0" applyFont="1" applyFill="1" applyBorder="1" applyAlignment="1">
      <alignment/>
    </xf>
    <xf numFmtId="9" fontId="9" fillId="34" borderId="24" xfId="0" applyNumberFormat="1" applyFont="1" applyFill="1" applyBorder="1" applyAlignment="1">
      <alignment horizontal="center"/>
    </xf>
    <xf numFmtId="9" fontId="9" fillId="34" borderId="25" xfId="0" applyNumberFormat="1" applyFont="1" applyFill="1" applyBorder="1" applyAlignment="1">
      <alignment horizontal="center"/>
    </xf>
    <xf numFmtId="2" fontId="4" fillId="36" borderId="24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0" fontId="12" fillId="36" borderId="30" xfId="0" applyFont="1" applyFill="1" applyBorder="1" applyAlignment="1">
      <alignment/>
    </xf>
    <xf numFmtId="9" fontId="9" fillId="34" borderId="31" xfId="0" applyNumberFormat="1" applyFont="1" applyFill="1" applyBorder="1" applyAlignment="1">
      <alignment horizontal="center"/>
    </xf>
    <xf numFmtId="9" fontId="9" fillId="34" borderId="32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12" fillId="36" borderId="34" xfId="0" applyFont="1" applyFill="1" applyBorder="1" applyAlignment="1">
      <alignment/>
    </xf>
    <xf numFmtId="2" fontId="9" fillId="34" borderId="20" xfId="0" applyNumberFormat="1" applyFont="1" applyFill="1" applyBorder="1" applyAlignment="1">
      <alignment horizontal="center"/>
    </xf>
    <xf numFmtId="0" fontId="12" fillId="35" borderId="34" xfId="0" applyFont="1" applyFill="1" applyBorder="1" applyAlignment="1">
      <alignment wrapText="1"/>
    </xf>
    <xf numFmtId="0" fontId="17" fillId="35" borderId="20" xfId="0" applyFont="1" applyFill="1" applyBorder="1" applyAlignment="1">
      <alignment horizontal="center"/>
    </xf>
    <xf numFmtId="0" fontId="12" fillId="35" borderId="34" xfId="0" applyFont="1" applyFill="1" applyBorder="1" applyAlignment="1">
      <alignment/>
    </xf>
    <xf numFmtId="2" fontId="9" fillId="35" borderId="20" xfId="0" applyNumberFormat="1" applyFont="1" applyFill="1" applyBorder="1" applyAlignment="1">
      <alignment horizontal="center"/>
    </xf>
    <xf numFmtId="0" fontId="7" fillId="36" borderId="34" xfId="0" applyFont="1" applyFill="1" applyBorder="1" applyAlignment="1">
      <alignment/>
    </xf>
    <xf numFmtId="0" fontId="9" fillId="35" borderId="51" xfId="0" applyFont="1" applyFill="1" applyBorder="1" applyAlignment="1">
      <alignment horizontal="center"/>
    </xf>
    <xf numFmtId="2" fontId="9" fillId="37" borderId="43" xfId="0" applyNumberFormat="1" applyFont="1" applyFill="1" applyBorder="1" applyAlignment="1">
      <alignment horizontal="center"/>
    </xf>
    <xf numFmtId="0" fontId="7" fillId="36" borderId="34" xfId="0" applyFont="1" applyFill="1" applyBorder="1" applyAlignment="1">
      <alignment vertical="center"/>
    </xf>
    <xf numFmtId="2" fontId="9" fillId="0" borderId="43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12" fillId="36" borderId="52" xfId="0" applyFont="1" applyFill="1" applyBorder="1" applyAlignment="1">
      <alignment/>
    </xf>
    <xf numFmtId="9" fontId="0" fillId="34" borderId="27" xfId="0" applyNumberFormat="1" applyFill="1" applyBorder="1" applyAlignment="1">
      <alignment horizontal="center"/>
    </xf>
    <xf numFmtId="9" fontId="9" fillId="34" borderId="27" xfId="0" applyNumberFormat="1" applyFont="1" applyFill="1" applyBorder="1" applyAlignment="1">
      <alignment horizontal="center"/>
    </xf>
    <xf numFmtId="9" fontId="9" fillId="34" borderId="28" xfId="0" applyNumberFormat="1" applyFont="1" applyFill="1" applyBorder="1" applyAlignment="1">
      <alignment horizontal="center"/>
    </xf>
    <xf numFmtId="9" fontId="0" fillId="34" borderId="28" xfId="0" applyNumberForma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0" fillId="34" borderId="53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9" fillId="34" borderId="29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2" fontId="11" fillId="34" borderId="20" xfId="0" applyNumberFormat="1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2" fontId="11" fillId="34" borderId="37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3" fillId="35" borderId="54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37" borderId="34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4" fontId="11" fillId="0" borderId="40" xfId="0" applyNumberFormat="1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56" xfId="0" applyFont="1" applyBorder="1" applyAlignment="1" applyProtection="1">
      <alignment vertical="center" wrapText="1"/>
      <protection locked="0"/>
    </xf>
    <xf numFmtId="0" fontId="22" fillId="38" borderId="57" xfId="0" applyFont="1" applyFill="1" applyBorder="1" applyAlignment="1">
      <alignment horizontal="center"/>
    </xf>
    <xf numFmtId="0" fontId="22" fillId="38" borderId="58" xfId="0" applyFont="1" applyFill="1" applyBorder="1" applyAlignment="1">
      <alignment horizontal="center"/>
    </xf>
    <xf numFmtId="0" fontId="22" fillId="38" borderId="59" xfId="0" applyFont="1" applyFill="1" applyBorder="1" applyAlignment="1">
      <alignment horizontal="center"/>
    </xf>
    <xf numFmtId="0" fontId="28" fillId="38" borderId="57" xfId="0" applyFont="1" applyFill="1" applyBorder="1" applyAlignment="1">
      <alignment horizontal="center"/>
    </xf>
    <xf numFmtId="0" fontId="28" fillId="38" borderId="58" xfId="0" applyFont="1" applyFill="1" applyBorder="1" applyAlignment="1">
      <alignment horizontal="center"/>
    </xf>
    <xf numFmtId="0" fontId="28" fillId="38" borderId="60" xfId="0" applyFont="1" applyFill="1" applyBorder="1" applyAlignment="1">
      <alignment horizontal="center"/>
    </xf>
    <xf numFmtId="0" fontId="23" fillId="38" borderId="59" xfId="0" applyFont="1" applyFill="1" applyBorder="1" applyAlignment="1">
      <alignment horizontal="center"/>
    </xf>
    <xf numFmtId="0" fontId="23" fillId="38" borderId="58" xfId="0" applyFont="1" applyFill="1" applyBorder="1" applyAlignment="1">
      <alignment horizontal="center"/>
    </xf>
    <xf numFmtId="0" fontId="23" fillId="38" borderId="60" xfId="0" applyFont="1" applyFill="1" applyBorder="1" applyAlignment="1">
      <alignment horizontal="center"/>
    </xf>
    <xf numFmtId="0" fontId="21" fillId="40" borderId="61" xfId="0" applyFont="1" applyFill="1" applyBorder="1" applyAlignment="1">
      <alignment horizontal="center" vertical="center"/>
    </xf>
    <xf numFmtId="0" fontId="22" fillId="40" borderId="41" xfId="0" applyFont="1" applyFill="1" applyBorder="1" applyAlignment="1">
      <alignment horizontal="center"/>
    </xf>
    <xf numFmtId="0" fontId="28" fillId="40" borderId="41" xfId="0" applyFont="1" applyFill="1" applyBorder="1" applyAlignment="1">
      <alignment horizontal="center"/>
    </xf>
    <xf numFmtId="0" fontId="23" fillId="40" borderId="41" xfId="0" applyFont="1" applyFill="1" applyBorder="1" applyAlignment="1">
      <alignment horizontal="center"/>
    </xf>
    <xf numFmtId="0" fontId="23" fillId="40" borderId="62" xfId="0" applyFont="1" applyFill="1" applyBorder="1" applyAlignment="1">
      <alignment horizontal="center"/>
    </xf>
    <xf numFmtId="0" fontId="24" fillId="38" borderId="63" xfId="0" applyFont="1" applyFill="1" applyBorder="1" applyAlignment="1">
      <alignment vertical="center"/>
    </xf>
    <xf numFmtId="1" fontId="20" fillId="0" borderId="54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  <xf numFmtId="1" fontId="25" fillId="0" borderId="54" xfId="0" applyNumberFormat="1" applyFont="1" applyBorder="1" applyAlignment="1" applyProtection="1">
      <alignment horizontal="center" vertical="center"/>
      <protection locked="0"/>
    </xf>
    <xf numFmtId="2" fontId="25" fillId="0" borderId="51" xfId="0" applyNumberFormat="1" applyFont="1" applyBorder="1" applyAlignment="1" applyProtection="1">
      <alignment horizontal="center" vertical="center"/>
      <protection locked="0"/>
    </xf>
    <xf numFmtId="1" fontId="21" fillId="38" borderId="64" xfId="0" applyNumberFormat="1" applyFont="1" applyFill="1" applyBorder="1" applyAlignment="1">
      <alignment horizontal="center" vertical="center"/>
    </xf>
    <xf numFmtId="10" fontId="21" fillId="38" borderId="65" xfId="0" applyNumberFormat="1" applyFont="1" applyFill="1" applyBorder="1" applyAlignment="1">
      <alignment horizontal="center" vertical="center"/>
    </xf>
    <xf numFmtId="2" fontId="21" fillId="38" borderId="66" xfId="0" applyNumberFormat="1" applyFont="1" applyFill="1" applyBorder="1" applyAlignment="1">
      <alignment horizontal="center" vertical="center"/>
    </xf>
    <xf numFmtId="0" fontId="24" fillId="38" borderId="67" xfId="0" applyFont="1" applyFill="1" applyBorder="1" applyAlignment="1">
      <alignment vertical="center"/>
    </xf>
    <xf numFmtId="1" fontId="20" fillId="0" borderId="67" xfId="0" applyNumberFormat="1" applyFont="1" applyBorder="1" applyAlignment="1" applyProtection="1">
      <alignment horizontal="center" vertical="center"/>
      <protection locked="0"/>
    </xf>
    <xf numFmtId="10" fontId="20" fillId="38" borderId="68" xfId="0" applyNumberFormat="1" applyFont="1" applyFill="1" applyBorder="1" applyAlignment="1">
      <alignment horizontal="center" vertical="center"/>
    </xf>
    <xf numFmtId="2" fontId="20" fillId="0" borderId="69" xfId="0" applyNumberFormat="1" applyFont="1" applyBorder="1" applyAlignment="1" applyProtection="1">
      <alignment horizontal="center" vertical="center"/>
      <protection locked="0"/>
    </xf>
    <xf numFmtId="1" fontId="25" fillId="0" borderId="67" xfId="0" applyNumberFormat="1" applyFont="1" applyBorder="1" applyAlignment="1" applyProtection="1">
      <alignment horizontal="center" vertical="center"/>
      <protection locked="0"/>
    </xf>
    <xf numFmtId="10" fontId="25" fillId="38" borderId="68" xfId="0" applyNumberFormat="1" applyFont="1" applyFill="1" applyBorder="1" applyAlignment="1">
      <alignment horizontal="center" vertical="center"/>
    </xf>
    <xf numFmtId="2" fontId="25" fillId="0" borderId="70" xfId="0" applyNumberFormat="1" applyFont="1" applyBorder="1" applyAlignment="1" applyProtection="1">
      <alignment horizontal="center" vertical="center"/>
      <protection locked="0"/>
    </xf>
    <xf numFmtId="1" fontId="21" fillId="38" borderId="71" xfId="0" applyNumberFormat="1" applyFont="1" applyFill="1" applyBorder="1" applyAlignment="1">
      <alignment horizontal="center" vertical="center"/>
    </xf>
    <xf numFmtId="10" fontId="21" fillId="38" borderId="68" xfId="0" applyNumberFormat="1" applyFont="1" applyFill="1" applyBorder="1" applyAlignment="1">
      <alignment horizontal="center" vertical="center"/>
    </xf>
    <xf numFmtId="2" fontId="21" fillId="38" borderId="72" xfId="0" applyNumberFormat="1" applyFont="1" applyFill="1" applyBorder="1" applyAlignment="1">
      <alignment horizontal="center" vertical="center"/>
    </xf>
    <xf numFmtId="0" fontId="24" fillId="38" borderId="54" xfId="0" applyFont="1" applyFill="1" applyBorder="1" applyAlignment="1">
      <alignment vertical="center"/>
    </xf>
    <xf numFmtId="0" fontId="24" fillId="38" borderId="73" xfId="0" applyFont="1" applyFill="1" applyBorder="1" applyAlignment="1">
      <alignment vertical="center"/>
    </xf>
    <xf numFmtId="1" fontId="20" fillId="0" borderId="74" xfId="0" applyNumberFormat="1" applyFont="1" applyBorder="1" applyAlignment="1" applyProtection="1">
      <alignment horizontal="center" vertical="center"/>
      <protection locked="0"/>
    </xf>
    <xf numFmtId="10" fontId="20" fillId="38" borderId="75" xfId="0" applyNumberFormat="1" applyFont="1" applyFill="1" applyBorder="1" applyAlignment="1">
      <alignment horizontal="center" vertical="center"/>
    </xf>
    <xf numFmtId="2" fontId="20" fillId="0" borderId="76" xfId="0" applyNumberFormat="1" applyFont="1" applyBorder="1" applyAlignment="1" applyProtection="1">
      <alignment horizontal="center" vertical="center"/>
      <protection locked="0"/>
    </xf>
    <xf numFmtId="1" fontId="25" fillId="0" borderId="74" xfId="0" applyNumberFormat="1" applyFont="1" applyBorder="1" applyAlignment="1" applyProtection="1">
      <alignment horizontal="center" vertical="center"/>
      <protection locked="0"/>
    </xf>
    <xf numFmtId="10" fontId="25" fillId="38" borderId="75" xfId="0" applyNumberFormat="1" applyFont="1" applyFill="1" applyBorder="1" applyAlignment="1">
      <alignment horizontal="center" vertical="center"/>
    </xf>
    <xf numFmtId="2" fontId="25" fillId="0" borderId="77" xfId="0" applyNumberFormat="1" applyFont="1" applyBorder="1" applyAlignment="1" applyProtection="1">
      <alignment horizontal="center" vertical="center"/>
      <protection locked="0"/>
    </xf>
    <xf numFmtId="1" fontId="21" fillId="38" borderId="78" xfId="0" applyNumberFormat="1" applyFont="1" applyFill="1" applyBorder="1" applyAlignment="1">
      <alignment horizontal="center" vertical="center"/>
    </xf>
    <xf numFmtId="10" fontId="21" fillId="38" borderId="75" xfId="0" applyNumberFormat="1" applyFont="1" applyFill="1" applyBorder="1" applyAlignment="1">
      <alignment horizontal="center" vertical="center"/>
    </xf>
    <xf numFmtId="2" fontId="21" fillId="38" borderId="79" xfId="0" applyNumberFormat="1" applyFont="1" applyFill="1" applyBorder="1" applyAlignment="1">
      <alignment horizontal="center" vertical="center"/>
    </xf>
    <xf numFmtId="1" fontId="20" fillId="40" borderId="80" xfId="0" applyNumberFormat="1" applyFont="1" applyFill="1" applyBorder="1" applyAlignment="1">
      <alignment horizontal="center" vertical="center"/>
    </xf>
    <xf numFmtId="10" fontId="20" fillId="40" borderId="81" xfId="0" applyNumberFormat="1" applyFont="1" applyFill="1" applyBorder="1" applyAlignment="1">
      <alignment horizontal="center" vertical="center"/>
    </xf>
    <xf numFmtId="2" fontId="20" fillId="40" borderId="82" xfId="0" applyNumberFormat="1" applyFont="1" applyFill="1" applyBorder="1" applyAlignment="1">
      <alignment horizontal="center" vertical="center"/>
    </xf>
    <xf numFmtId="1" fontId="25" fillId="40" borderId="83" xfId="0" applyNumberFormat="1" applyFont="1" applyFill="1" applyBorder="1" applyAlignment="1">
      <alignment horizontal="center" vertical="center"/>
    </xf>
    <xf numFmtId="10" fontId="25" fillId="40" borderId="81" xfId="0" applyNumberFormat="1" applyFont="1" applyFill="1" applyBorder="1" applyAlignment="1">
      <alignment horizontal="center" vertical="center"/>
    </xf>
    <xf numFmtId="2" fontId="25" fillId="40" borderId="84" xfId="0" applyNumberFormat="1" applyFont="1" applyFill="1" applyBorder="1" applyAlignment="1">
      <alignment horizontal="center" vertical="center"/>
    </xf>
    <xf numFmtId="1" fontId="21" fillId="40" borderId="80" xfId="0" applyNumberFormat="1" applyFont="1" applyFill="1" applyBorder="1" applyAlignment="1">
      <alignment horizontal="center" vertical="center"/>
    </xf>
    <xf numFmtId="10" fontId="21" fillId="40" borderId="81" xfId="0" applyNumberFormat="1" applyFont="1" applyFill="1" applyBorder="1" applyAlignment="1">
      <alignment horizontal="center" vertical="center"/>
    </xf>
    <xf numFmtId="2" fontId="21" fillId="40" borderId="82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67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10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48" xfId="0" applyFont="1" applyBorder="1" applyAlignment="1" applyProtection="1">
      <alignment vertical="center" wrapText="1"/>
      <protection locked="0"/>
    </xf>
    <xf numFmtId="1" fontId="20" fillId="0" borderId="85" xfId="0" applyNumberFormat="1" applyFont="1" applyBorder="1" applyAlignment="1" applyProtection="1">
      <alignment horizontal="center" vertical="center"/>
      <protection locked="0"/>
    </xf>
    <xf numFmtId="2" fontId="20" fillId="0" borderId="86" xfId="0" applyNumberFormat="1" applyFont="1" applyBorder="1" applyAlignment="1" applyProtection="1">
      <alignment horizontal="center" vertical="center"/>
      <protection locked="0"/>
    </xf>
    <xf numFmtId="1" fontId="25" fillId="0" borderId="78" xfId="0" applyNumberFormat="1" applyFont="1" applyBorder="1" applyAlignment="1" applyProtection="1">
      <alignment horizontal="center" vertical="center"/>
      <protection locked="0"/>
    </xf>
    <xf numFmtId="10" fontId="25" fillId="38" borderId="75" xfId="0" applyNumberFormat="1" applyFont="1" applyFill="1" applyBorder="1" applyAlignment="1">
      <alignment horizontal="center" vertical="center"/>
    </xf>
    <xf numFmtId="2" fontId="25" fillId="0" borderId="79" xfId="0" applyNumberFormat="1" applyFont="1" applyBorder="1" applyAlignment="1" applyProtection="1">
      <alignment horizontal="center" vertical="center"/>
      <protection locked="0"/>
    </xf>
    <xf numFmtId="2" fontId="19" fillId="38" borderId="79" xfId="0" applyNumberFormat="1" applyFont="1" applyFill="1" applyBorder="1" applyAlignment="1">
      <alignment horizontal="center" vertical="center"/>
    </xf>
    <xf numFmtId="2" fontId="20" fillId="40" borderId="84" xfId="0" applyNumberFormat="1" applyFont="1" applyFill="1" applyBorder="1" applyAlignment="1">
      <alignment horizontal="center" vertical="center"/>
    </xf>
    <xf numFmtId="1" fontId="25" fillId="40" borderId="80" xfId="0" applyNumberFormat="1" applyFont="1" applyFill="1" applyBorder="1" applyAlignment="1">
      <alignment horizontal="center"/>
    </xf>
    <xf numFmtId="10" fontId="25" fillId="40" borderId="81" xfId="0" applyNumberFormat="1" applyFont="1" applyFill="1" applyBorder="1" applyAlignment="1">
      <alignment horizontal="center"/>
    </xf>
    <xf numFmtId="2" fontId="25" fillId="40" borderId="84" xfId="0" applyNumberFormat="1" applyFont="1" applyFill="1" applyBorder="1" applyAlignment="1">
      <alignment horizontal="center"/>
    </xf>
    <xf numFmtId="1" fontId="21" fillId="40" borderId="80" xfId="0" applyNumberFormat="1" applyFont="1" applyFill="1" applyBorder="1" applyAlignment="1">
      <alignment horizontal="center"/>
    </xf>
    <xf numFmtId="10" fontId="21" fillId="40" borderId="81" xfId="0" applyNumberFormat="1" applyFont="1" applyFill="1" applyBorder="1" applyAlignment="1">
      <alignment horizontal="center"/>
    </xf>
    <xf numFmtId="2" fontId="21" fillId="40" borderId="8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38" borderId="74" xfId="0" applyFont="1" applyFill="1" applyBorder="1" applyAlignment="1">
      <alignment horizontal="center"/>
    </xf>
    <xf numFmtId="0" fontId="22" fillId="38" borderId="75" xfId="0" applyFont="1" applyFill="1" applyBorder="1" applyAlignment="1">
      <alignment horizontal="center"/>
    </xf>
    <xf numFmtId="0" fontId="28" fillId="38" borderId="74" xfId="0" applyFont="1" applyFill="1" applyBorder="1" applyAlignment="1">
      <alignment horizontal="center"/>
    </xf>
    <xf numFmtId="0" fontId="28" fillId="38" borderId="79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19" fillId="0" borderId="61" xfId="0" applyFont="1" applyBorder="1" applyAlignment="1" applyProtection="1">
      <alignment vertical="center"/>
      <protection locked="0"/>
    </xf>
    <xf numFmtId="0" fontId="19" fillId="0" borderId="82" xfId="0" applyFont="1" applyBorder="1" applyAlignment="1" applyProtection="1">
      <alignment vertical="center"/>
      <protection locked="0"/>
    </xf>
    <xf numFmtId="10" fontId="19" fillId="0" borderId="0" xfId="53" applyNumberFormat="1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87" xfId="0" applyFont="1" applyBorder="1" applyAlignment="1">
      <alignment wrapText="1"/>
    </xf>
    <xf numFmtId="0" fontId="22" fillId="41" borderId="74" xfId="0" applyFont="1" applyFill="1" applyBorder="1" applyAlignment="1">
      <alignment horizontal="center"/>
    </xf>
    <xf numFmtId="0" fontId="22" fillId="41" borderId="75" xfId="0" applyFont="1" applyFill="1" applyBorder="1" applyAlignment="1">
      <alignment horizontal="center"/>
    </xf>
    <xf numFmtId="0" fontId="22" fillId="41" borderId="76" xfId="0" applyFont="1" applyFill="1" applyBorder="1" applyAlignment="1">
      <alignment horizontal="center"/>
    </xf>
    <xf numFmtId="0" fontId="28" fillId="41" borderId="74" xfId="0" applyFont="1" applyFill="1" applyBorder="1" applyAlignment="1">
      <alignment horizontal="center"/>
    </xf>
    <xf numFmtId="0" fontId="28" fillId="41" borderId="75" xfId="0" applyFont="1" applyFill="1" applyBorder="1" applyAlignment="1">
      <alignment horizontal="center"/>
    </xf>
    <xf numFmtId="0" fontId="28" fillId="41" borderId="77" xfId="0" applyFont="1" applyFill="1" applyBorder="1" applyAlignment="1">
      <alignment horizontal="center"/>
    </xf>
    <xf numFmtId="0" fontId="23" fillId="41" borderId="76" xfId="0" applyFont="1" applyFill="1" applyBorder="1" applyAlignment="1">
      <alignment horizontal="center"/>
    </xf>
    <xf numFmtId="0" fontId="23" fillId="41" borderId="75" xfId="0" applyFont="1" applyFill="1" applyBorder="1" applyAlignment="1">
      <alignment horizontal="center"/>
    </xf>
    <xf numFmtId="0" fontId="23" fillId="41" borderId="77" xfId="0" applyFont="1" applyFill="1" applyBorder="1" applyAlignment="1">
      <alignment horizontal="center"/>
    </xf>
    <xf numFmtId="0" fontId="22" fillId="42" borderId="41" xfId="0" applyFont="1" applyFill="1" applyBorder="1" applyAlignment="1">
      <alignment horizontal="center"/>
    </xf>
    <xf numFmtId="0" fontId="28" fillId="42" borderId="41" xfId="0" applyFont="1" applyFill="1" applyBorder="1" applyAlignment="1">
      <alignment horizontal="center"/>
    </xf>
    <xf numFmtId="0" fontId="23" fillId="42" borderId="41" xfId="0" applyFont="1" applyFill="1" applyBorder="1" applyAlignment="1">
      <alignment horizontal="center"/>
    </xf>
    <xf numFmtId="0" fontId="23" fillId="42" borderId="62" xfId="0" applyFont="1" applyFill="1" applyBorder="1" applyAlignment="1">
      <alignment horizontal="center"/>
    </xf>
    <xf numFmtId="0" fontId="19" fillId="41" borderId="88" xfId="0" applyFont="1" applyFill="1" applyBorder="1" applyAlignment="1">
      <alignment horizontal="center" vertical="center"/>
    </xf>
    <xf numFmtId="1" fontId="20" fillId="0" borderId="88" xfId="0" applyNumberFormat="1" applyFont="1" applyBorder="1" applyAlignment="1" applyProtection="1">
      <alignment horizontal="center" vertical="center"/>
      <protection locked="0"/>
    </xf>
    <xf numFmtId="2" fontId="20" fillId="0" borderId="89" xfId="0" applyNumberFormat="1" applyFont="1" applyBorder="1" applyAlignment="1" applyProtection="1">
      <alignment horizontal="center" vertical="center"/>
      <protection locked="0"/>
    </xf>
    <xf numFmtId="1" fontId="25" fillId="0" borderId="88" xfId="0" applyNumberFormat="1" applyFont="1" applyBorder="1" applyAlignment="1" applyProtection="1">
      <alignment horizontal="center" vertical="center"/>
      <protection locked="0"/>
    </xf>
    <xf numFmtId="2" fontId="25" fillId="0" borderId="90" xfId="0" applyNumberFormat="1" applyFont="1" applyBorder="1" applyAlignment="1" applyProtection="1">
      <alignment horizontal="center" vertical="center"/>
      <protection locked="0"/>
    </xf>
    <xf numFmtId="1" fontId="21" fillId="41" borderId="91" xfId="0" applyNumberFormat="1" applyFont="1" applyFill="1" applyBorder="1" applyAlignment="1">
      <alignment horizontal="center" vertical="center"/>
    </xf>
    <xf numFmtId="10" fontId="21" fillId="41" borderId="92" xfId="0" applyNumberFormat="1" applyFont="1" applyFill="1" applyBorder="1" applyAlignment="1">
      <alignment horizontal="center" vertical="center"/>
    </xf>
    <xf numFmtId="2" fontId="21" fillId="41" borderId="93" xfId="0" applyNumberFormat="1" applyFont="1" applyFill="1" applyBorder="1" applyAlignment="1">
      <alignment horizontal="center" vertical="center"/>
    </xf>
    <xf numFmtId="0" fontId="19" fillId="41" borderId="67" xfId="0" applyFont="1" applyFill="1" applyBorder="1" applyAlignment="1">
      <alignment horizontal="center" vertical="center"/>
    </xf>
    <xf numFmtId="10" fontId="20" fillId="41" borderId="68" xfId="0" applyNumberFormat="1" applyFont="1" applyFill="1" applyBorder="1" applyAlignment="1">
      <alignment horizontal="center" vertical="center"/>
    </xf>
    <xf numFmtId="10" fontId="25" fillId="41" borderId="68" xfId="0" applyNumberFormat="1" applyFont="1" applyFill="1" applyBorder="1" applyAlignment="1">
      <alignment horizontal="center" vertical="center"/>
    </xf>
    <xf numFmtId="1" fontId="21" fillId="41" borderId="71" xfId="0" applyNumberFormat="1" applyFont="1" applyFill="1" applyBorder="1" applyAlignment="1">
      <alignment horizontal="center" vertical="center"/>
    </xf>
    <xf numFmtId="10" fontId="21" fillId="41" borderId="68" xfId="0" applyNumberFormat="1" applyFont="1" applyFill="1" applyBorder="1" applyAlignment="1">
      <alignment horizontal="center" vertical="center"/>
    </xf>
    <xf numFmtId="2" fontId="21" fillId="41" borderId="72" xfId="0" applyNumberFormat="1" applyFont="1" applyFill="1" applyBorder="1" applyAlignment="1">
      <alignment horizontal="center" vertical="center"/>
    </xf>
    <xf numFmtId="0" fontId="19" fillId="41" borderId="74" xfId="0" applyFont="1" applyFill="1" applyBorder="1" applyAlignment="1">
      <alignment horizontal="center" vertical="center"/>
    </xf>
    <xf numFmtId="10" fontId="25" fillId="41" borderId="75" xfId="0" applyNumberFormat="1" applyFont="1" applyFill="1" applyBorder="1" applyAlignment="1">
      <alignment horizontal="center" vertical="center"/>
    </xf>
    <xf numFmtId="1" fontId="21" fillId="41" borderId="78" xfId="0" applyNumberFormat="1" applyFont="1" applyFill="1" applyBorder="1" applyAlignment="1">
      <alignment horizontal="center" vertical="center"/>
    </xf>
    <xf numFmtId="10" fontId="21" fillId="41" borderId="75" xfId="0" applyNumberFormat="1" applyFont="1" applyFill="1" applyBorder="1" applyAlignment="1">
      <alignment horizontal="center" vertical="center"/>
    </xf>
    <xf numFmtId="2" fontId="21" fillId="41" borderId="79" xfId="0" applyNumberFormat="1" applyFont="1" applyFill="1" applyBorder="1" applyAlignment="1">
      <alignment horizontal="center" vertical="center"/>
    </xf>
    <xf numFmtId="0" fontId="19" fillId="41" borderId="61" xfId="0" applyFont="1" applyFill="1" applyBorder="1" applyAlignment="1">
      <alignment horizontal="center" vertical="center"/>
    </xf>
    <xf numFmtId="1" fontId="20" fillId="41" borderId="61" xfId="0" applyNumberFormat="1" applyFont="1" applyFill="1" applyBorder="1" applyAlignment="1">
      <alignment horizontal="center" vertical="center"/>
    </xf>
    <xf numFmtId="10" fontId="20" fillId="41" borderId="81" xfId="0" applyNumberFormat="1" applyFont="1" applyFill="1" applyBorder="1" applyAlignment="1">
      <alignment horizontal="center" vertical="center"/>
    </xf>
    <xf numFmtId="2" fontId="20" fillId="41" borderId="41" xfId="0" applyNumberFormat="1" applyFont="1" applyFill="1" applyBorder="1" applyAlignment="1">
      <alignment horizontal="center" vertical="center"/>
    </xf>
    <xf numFmtId="2" fontId="20" fillId="41" borderId="82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10" fontId="20" fillId="41" borderId="58" xfId="0" applyNumberFormat="1" applyFont="1" applyFill="1" applyBorder="1" applyAlignment="1">
      <alignment horizontal="center" vertical="center"/>
    </xf>
    <xf numFmtId="10" fontId="20" fillId="41" borderId="94" xfId="0" applyNumberFormat="1" applyFont="1" applyFill="1" applyBorder="1" applyAlignment="1">
      <alignment horizontal="center" vertical="center"/>
    </xf>
    <xf numFmtId="10" fontId="25" fillId="41" borderId="95" xfId="0" applyNumberFormat="1" applyFont="1" applyFill="1" applyBorder="1" applyAlignment="1">
      <alignment horizontal="center" vertical="center"/>
    </xf>
    <xf numFmtId="2" fontId="65" fillId="43" borderId="38" xfId="0" applyNumberFormat="1" applyFont="1" applyFill="1" applyBorder="1" applyAlignment="1">
      <alignment horizontal="center" vertical="center"/>
    </xf>
    <xf numFmtId="2" fontId="5" fillId="43" borderId="38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0" fontId="7" fillId="44" borderId="0" xfId="0" applyFont="1" applyFill="1" applyBorder="1" applyAlignment="1">
      <alignment/>
    </xf>
    <xf numFmtId="1" fontId="0" fillId="34" borderId="31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43" borderId="34" xfId="0" applyFont="1" applyFill="1" applyBorder="1" applyAlignment="1">
      <alignment vertical="center"/>
    </xf>
    <xf numFmtId="0" fontId="0" fillId="43" borderId="34" xfId="0" applyFont="1" applyFill="1" applyBorder="1" applyAlignment="1">
      <alignment vertical="center" wrapText="1"/>
    </xf>
    <xf numFmtId="0" fontId="0" fillId="43" borderId="36" xfId="0" applyFont="1" applyFill="1" applyBorder="1" applyAlignment="1">
      <alignment vertical="center"/>
    </xf>
    <xf numFmtId="0" fontId="0" fillId="43" borderId="44" xfId="0" applyFont="1" applyFill="1" applyBorder="1" applyAlignment="1">
      <alignment horizontal="center" vertical="center" wrapText="1"/>
    </xf>
    <xf numFmtId="0" fontId="0" fillId="43" borderId="36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0" fillId="43" borderId="96" xfId="0" applyFont="1" applyFill="1" applyBorder="1" applyAlignment="1">
      <alignment horizontal="center" vertical="center" wrapText="1"/>
    </xf>
    <xf numFmtId="2" fontId="4" fillId="43" borderId="10" xfId="0" applyNumberFormat="1" applyFont="1" applyFill="1" applyBorder="1" applyAlignment="1">
      <alignment horizontal="center"/>
    </xf>
    <xf numFmtId="0" fontId="16" fillId="36" borderId="61" xfId="0" applyFont="1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0" fontId="0" fillId="36" borderId="62" xfId="0" applyFill="1" applyBorder="1" applyAlignment="1">
      <alignment vertical="center"/>
    </xf>
    <xf numFmtId="0" fontId="20" fillId="38" borderId="88" xfId="0" applyFont="1" applyFill="1" applyBorder="1" applyAlignment="1">
      <alignment horizontal="center"/>
    </xf>
    <xf numFmtId="0" fontId="20" fillId="38" borderId="89" xfId="0" applyFont="1" applyFill="1" applyBorder="1" applyAlignment="1">
      <alignment horizontal="center"/>
    </xf>
    <xf numFmtId="0" fontId="25" fillId="38" borderId="88" xfId="0" applyFont="1" applyFill="1" applyBorder="1" applyAlignment="1">
      <alignment horizontal="center"/>
    </xf>
    <xf numFmtId="0" fontId="25" fillId="38" borderId="90" xfId="0" applyFont="1" applyFill="1" applyBorder="1" applyAlignment="1">
      <alignment horizontal="center"/>
    </xf>
    <xf numFmtId="0" fontId="20" fillId="38" borderId="63" xfId="0" applyFont="1" applyFill="1" applyBorder="1" applyAlignment="1">
      <alignment horizontal="center"/>
    </xf>
    <xf numFmtId="0" fontId="20" fillId="38" borderId="97" xfId="0" applyFont="1" applyFill="1" applyBorder="1" applyAlignment="1">
      <alignment horizontal="center"/>
    </xf>
    <xf numFmtId="0" fontId="25" fillId="38" borderId="63" xfId="0" applyFont="1" applyFill="1" applyBorder="1" applyAlignment="1">
      <alignment horizontal="center"/>
    </xf>
    <xf numFmtId="0" fontId="25" fillId="38" borderId="97" xfId="0" applyFont="1" applyFill="1" applyBorder="1" applyAlignment="1">
      <alignment horizontal="center"/>
    </xf>
    <xf numFmtId="0" fontId="25" fillId="38" borderId="98" xfId="0" applyFont="1" applyFill="1" applyBorder="1" applyAlignment="1">
      <alignment horizontal="center"/>
    </xf>
    <xf numFmtId="0" fontId="21" fillId="38" borderId="97" xfId="0" applyFont="1" applyFill="1" applyBorder="1" applyAlignment="1">
      <alignment horizontal="center"/>
    </xf>
    <xf numFmtId="0" fontId="21" fillId="38" borderId="98" xfId="0" applyFont="1" applyFill="1" applyBorder="1" applyAlignment="1">
      <alignment horizontal="center"/>
    </xf>
    <xf numFmtId="0" fontId="19" fillId="38" borderId="63" xfId="0" applyFont="1" applyFill="1" applyBorder="1" applyAlignment="1">
      <alignment horizontal="center"/>
    </xf>
    <xf numFmtId="0" fontId="19" fillId="38" borderId="97" xfId="0" applyFont="1" applyFill="1" applyBorder="1" applyAlignment="1">
      <alignment horizontal="center"/>
    </xf>
    <xf numFmtId="0" fontId="19" fillId="38" borderId="98" xfId="0" applyFont="1" applyFill="1" applyBorder="1" applyAlignment="1">
      <alignment horizontal="center"/>
    </xf>
    <xf numFmtId="0" fontId="21" fillId="42" borderId="61" xfId="0" applyFont="1" applyFill="1" applyBorder="1" applyAlignment="1">
      <alignment horizontal="center" vertical="center"/>
    </xf>
    <xf numFmtId="0" fontId="21" fillId="42" borderId="41" xfId="0" applyFont="1" applyFill="1" applyBorder="1" applyAlignment="1">
      <alignment horizontal="center" vertical="center"/>
    </xf>
    <xf numFmtId="0" fontId="21" fillId="40" borderId="61" xfId="0" applyFont="1" applyFill="1" applyBorder="1" applyAlignment="1">
      <alignment horizontal="left" vertical="center"/>
    </xf>
    <xf numFmtId="0" fontId="21" fillId="40" borderId="41" xfId="0" applyFont="1" applyFill="1" applyBorder="1" applyAlignment="1">
      <alignment horizontal="left" vertical="center"/>
    </xf>
    <xf numFmtId="0" fontId="27" fillId="42" borderId="0" xfId="0" applyFont="1" applyFill="1" applyAlignment="1">
      <alignment horizontal="center" vertical="center"/>
    </xf>
    <xf numFmtId="0" fontId="20" fillId="41" borderId="63" xfId="0" applyFont="1" applyFill="1" applyBorder="1" applyAlignment="1">
      <alignment horizontal="center"/>
    </xf>
    <xf numFmtId="0" fontId="20" fillId="41" borderId="97" xfId="0" applyFont="1" applyFill="1" applyBorder="1" applyAlignment="1">
      <alignment horizontal="center"/>
    </xf>
    <xf numFmtId="0" fontId="25" fillId="41" borderId="63" xfId="0" applyFont="1" applyFill="1" applyBorder="1" applyAlignment="1">
      <alignment horizontal="center"/>
    </xf>
    <xf numFmtId="0" fontId="25" fillId="41" borderId="97" xfId="0" applyFont="1" applyFill="1" applyBorder="1" applyAlignment="1">
      <alignment horizontal="center"/>
    </xf>
    <xf numFmtId="0" fontId="25" fillId="41" borderId="98" xfId="0" applyFont="1" applyFill="1" applyBorder="1" applyAlignment="1">
      <alignment horizontal="center"/>
    </xf>
    <xf numFmtId="0" fontId="21" fillId="41" borderId="97" xfId="0" applyFont="1" applyFill="1" applyBorder="1" applyAlignment="1">
      <alignment horizontal="center"/>
    </xf>
    <xf numFmtId="0" fontId="21" fillId="41" borderId="98" xfId="0" applyFont="1" applyFill="1" applyBorder="1" applyAlignment="1">
      <alignment horizontal="center"/>
    </xf>
    <xf numFmtId="0" fontId="15" fillId="34" borderId="63" xfId="0" applyFont="1" applyFill="1" applyBorder="1" applyAlignment="1">
      <alignment horizontal="center" vertical="center" textRotation="90"/>
    </xf>
    <xf numFmtId="0" fontId="15" fillId="34" borderId="54" xfId="0" applyFont="1" applyFill="1" applyBorder="1" applyAlignment="1">
      <alignment horizontal="center" vertical="center" textRotation="90"/>
    </xf>
    <xf numFmtId="0" fontId="15" fillId="34" borderId="73" xfId="0" applyFont="1" applyFill="1" applyBorder="1" applyAlignment="1">
      <alignment horizontal="center" vertical="center" textRotation="90"/>
    </xf>
    <xf numFmtId="0" fontId="4" fillId="34" borderId="63" xfId="0" applyFont="1" applyFill="1" applyBorder="1" applyAlignment="1">
      <alignment horizontal="center" vertical="center" textRotation="90"/>
    </xf>
    <xf numFmtId="0" fontId="4" fillId="34" borderId="54" xfId="0" applyFont="1" applyFill="1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1" fillId="36" borderId="61" xfId="0" applyFont="1" applyFill="1" applyBorder="1" applyAlignment="1">
      <alignment horizontal="left" wrapText="1"/>
    </xf>
    <xf numFmtId="0" fontId="0" fillId="36" borderId="41" xfId="0" applyFill="1" applyBorder="1" applyAlignment="1">
      <alignment horizontal="left" wrapText="1"/>
    </xf>
    <xf numFmtId="0" fontId="0" fillId="36" borderId="62" xfId="0" applyFill="1" applyBorder="1" applyAlignment="1">
      <alignment horizontal="left" wrapText="1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99" xfId="0" applyFont="1" applyFill="1" applyBorder="1" applyAlignment="1">
      <alignment horizontal="center" vertical="center" textRotation="90"/>
    </xf>
    <xf numFmtId="0" fontId="4" fillId="34" borderId="73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G28"/>
  <sheetViews>
    <sheetView zoomScaleSheetLayoutView="9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6" sqref="AD6"/>
    </sheetView>
  </sheetViews>
  <sheetFormatPr defaultColWidth="11.421875" defaultRowHeight="12.75"/>
  <cols>
    <col min="1" max="1" width="14.421875" style="61" customWidth="1"/>
    <col min="2" max="33" width="4.421875" style="61" customWidth="1"/>
    <col min="34" max="16384" width="11.421875" style="61" customWidth="1"/>
  </cols>
  <sheetData>
    <row r="1" spans="1:33" ht="76.5" customHeight="1">
      <c r="A1" s="55" t="s">
        <v>99</v>
      </c>
      <c r="B1" s="56" t="s">
        <v>47</v>
      </c>
      <c r="C1" s="56" t="s">
        <v>38</v>
      </c>
      <c r="D1" s="57" t="s">
        <v>60</v>
      </c>
      <c r="E1" s="56" t="s">
        <v>39</v>
      </c>
      <c r="F1" s="56" t="s">
        <v>41</v>
      </c>
      <c r="G1" s="56" t="s">
        <v>59</v>
      </c>
      <c r="H1" s="56" t="s">
        <v>44</v>
      </c>
      <c r="I1" s="56" t="s">
        <v>42</v>
      </c>
      <c r="J1" s="56" t="s">
        <v>49</v>
      </c>
      <c r="K1" s="56" t="s">
        <v>53</v>
      </c>
      <c r="L1" s="56" t="s">
        <v>50</v>
      </c>
      <c r="M1" s="56" t="s">
        <v>43</v>
      </c>
      <c r="N1" s="57" t="s">
        <v>21</v>
      </c>
      <c r="O1" s="56" t="s">
        <v>45</v>
      </c>
      <c r="P1" s="56" t="s">
        <v>40</v>
      </c>
      <c r="Q1" s="56" t="s">
        <v>48</v>
      </c>
      <c r="R1" s="58" t="s">
        <v>24</v>
      </c>
      <c r="S1" s="56" t="s">
        <v>51</v>
      </c>
      <c r="T1" s="56" t="s">
        <v>55</v>
      </c>
      <c r="U1" s="56" t="s">
        <v>52</v>
      </c>
      <c r="V1" s="56" t="s">
        <v>26</v>
      </c>
      <c r="W1" s="56" t="s">
        <v>54</v>
      </c>
      <c r="X1" s="56" t="s">
        <v>79</v>
      </c>
      <c r="Y1" s="58" t="s">
        <v>134</v>
      </c>
      <c r="Z1" s="58" t="s">
        <v>133</v>
      </c>
      <c r="AA1" s="59" t="s">
        <v>57</v>
      </c>
      <c r="AB1" s="60" t="s">
        <v>56</v>
      </c>
      <c r="AC1" s="59" t="s">
        <v>85</v>
      </c>
      <c r="AD1" s="60" t="s">
        <v>25</v>
      </c>
      <c r="AE1" s="60" t="s">
        <v>89</v>
      </c>
      <c r="AF1" s="60" t="s">
        <v>92</v>
      </c>
      <c r="AG1" s="59" t="s">
        <v>78</v>
      </c>
    </row>
    <row r="2" spans="1:33" ht="24.75" customHeight="1">
      <c r="A2" s="358" t="s">
        <v>9</v>
      </c>
      <c r="B2" s="62">
        <v>11.52</v>
      </c>
      <c r="C2" s="62">
        <v>13.87</v>
      </c>
      <c r="D2" s="62">
        <v>13.73</v>
      </c>
      <c r="E2" s="62">
        <v>13.08</v>
      </c>
      <c r="F2" s="62"/>
      <c r="G2" s="62">
        <v>13.57</v>
      </c>
      <c r="H2" s="62">
        <v>13.34</v>
      </c>
      <c r="I2" s="63"/>
      <c r="J2" s="62"/>
      <c r="K2" s="64"/>
      <c r="L2" s="62"/>
      <c r="M2" s="62">
        <v>13.2</v>
      </c>
      <c r="N2" s="63"/>
      <c r="O2" s="62"/>
      <c r="P2" s="62">
        <v>13.34</v>
      </c>
      <c r="Q2" s="62"/>
      <c r="R2" s="64"/>
      <c r="S2" s="62"/>
      <c r="T2" s="62">
        <v>12.54</v>
      </c>
      <c r="U2" s="62"/>
      <c r="V2" s="62">
        <v>14.25</v>
      </c>
      <c r="W2" s="62">
        <v>14.65</v>
      </c>
      <c r="X2" s="64"/>
      <c r="Y2" s="64"/>
      <c r="Z2" s="64">
        <v>13.24</v>
      </c>
      <c r="AA2" s="64">
        <v>12.27</v>
      </c>
      <c r="AB2" s="63">
        <v>9.74</v>
      </c>
      <c r="AC2" s="63"/>
      <c r="AD2" s="63"/>
      <c r="AE2" s="65"/>
      <c r="AF2" s="65"/>
      <c r="AG2" s="66">
        <v>11.08</v>
      </c>
    </row>
    <row r="3" spans="1:33" ht="24.75" customHeight="1">
      <c r="A3" s="358" t="s">
        <v>10</v>
      </c>
      <c r="B3" s="62">
        <v>11.95</v>
      </c>
      <c r="C3" s="62">
        <v>13.56</v>
      </c>
      <c r="D3" s="62">
        <v>13.46</v>
      </c>
      <c r="E3" s="62"/>
      <c r="F3" s="62"/>
      <c r="G3" s="62"/>
      <c r="H3" s="62">
        <v>13.52</v>
      </c>
      <c r="I3" s="63"/>
      <c r="J3" s="62"/>
      <c r="K3" s="64"/>
      <c r="L3" s="62"/>
      <c r="M3" s="62">
        <v>13.38</v>
      </c>
      <c r="N3" s="63">
        <v>11.28</v>
      </c>
      <c r="O3" s="62">
        <v>13.03</v>
      </c>
      <c r="P3" s="62">
        <v>12.45</v>
      </c>
      <c r="Q3" s="62"/>
      <c r="R3" s="64"/>
      <c r="S3" s="62">
        <v>14.19</v>
      </c>
      <c r="T3" s="62"/>
      <c r="U3" s="62"/>
      <c r="V3" s="62"/>
      <c r="W3" s="62">
        <v>12.09</v>
      </c>
      <c r="X3" s="64"/>
      <c r="Y3" s="64">
        <v>13.16</v>
      </c>
      <c r="Z3" s="64"/>
      <c r="AA3" s="64"/>
      <c r="AB3" s="63"/>
      <c r="AC3" s="63"/>
      <c r="AD3" s="63"/>
      <c r="AE3" s="65"/>
      <c r="AF3" s="65"/>
      <c r="AG3" s="66"/>
    </row>
    <row r="4" spans="1:33" ht="24.75" customHeight="1">
      <c r="A4" s="358" t="s">
        <v>11</v>
      </c>
      <c r="B4" s="62">
        <v>12.52</v>
      </c>
      <c r="C4" s="62">
        <v>13.81</v>
      </c>
      <c r="D4" s="62"/>
      <c r="E4" s="62"/>
      <c r="F4" s="62">
        <v>13.08</v>
      </c>
      <c r="G4" s="62">
        <v>10.78</v>
      </c>
      <c r="H4" s="62"/>
      <c r="I4" s="63"/>
      <c r="J4" s="62"/>
      <c r="K4" s="64"/>
      <c r="L4" s="62"/>
      <c r="M4" s="62">
        <v>14.73</v>
      </c>
      <c r="N4" s="63"/>
      <c r="O4" s="62"/>
      <c r="P4" s="62"/>
      <c r="Q4" s="62"/>
      <c r="R4" s="64"/>
      <c r="S4" s="62">
        <v>13.73</v>
      </c>
      <c r="T4" s="62">
        <v>12.27</v>
      </c>
      <c r="U4" s="62"/>
      <c r="V4" s="62"/>
      <c r="W4" s="62"/>
      <c r="X4" s="64"/>
      <c r="Y4" s="64"/>
      <c r="Z4" s="64">
        <v>14.56</v>
      </c>
      <c r="AA4" s="64">
        <v>13.19</v>
      </c>
      <c r="AB4" s="63"/>
      <c r="AC4" s="63"/>
      <c r="AD4" s="63">
        <v>12</v>
      </c>
      <c r="AE4" s="65"/>
      <c r="AF4" s="65"/>
      <c r="AG4" s="66"/>
    </row>
    <row r="5" spans="1:33" ht="24.75" customHeight="1">
      <c r="A5" s="358" t="s">
        <v>12</v>
      </c>
      <c r="B5" s="62">
        <v>12.56</v>
      </c>
      <c r="C5" s="62">
        <v>12.92</v>
      </c>
      <c r="D5" s="62">
        <v>12.33</v>
      </c>
      <c r="E5" s="62"/>
      <c r="F5" s="62">
        <v>10.71</v>
      </c>
      <c r="G5" s="62"/>
      <c r="H5" s="62"/>
      <c r="I5" s="63"/>
      <c r="J5" s="62"/>
      <c r="K5" s="64"/>
      <c r="L5" s="62"/>
      <c r="M5" s="62">
        <v>12.51</v>
      </c>
      <c r="N5" s="63"/>
      <c r="O5" s="62"/>
      <c r="P5" s="62"/>
      <c r="Q5" s="62"/>
      <c r="R5" s="64"/>
      <c r="S5" s="62"/>
      <c r="T5" s="62">
        <v>13.68</v>
      </c>
      <c r="U5" s="62"/>
      <c r="V5" s="62"/>
      <c r="W5" s="62"/>
      <c r="X5" s="64">
        <v>12.2</v>
      </c>
      <c r="Y5" s="64"/>
      <c r="Z5" s="64"/>
      <c r="AA5" s="64">
        <v>10.3</v>
      </c>
      <c r="AB5" s="63"/>
      <c r="AC5" s="63"/>
      <c r="AD5" s="63">
        <v>8.9</v>
      </c>
      <c r="AE5" s="65"/>
      <c r="AF5" s="65"/>
      <c r="AG5" s="66"/>
    </row>
    <row r="6" spans="1:33" ht="24.75" customHeight="1">
      <c r="A6" s="358" t="s">
        <v>13</v>
      </c>
      <c r="B6" s="62"/>
      <c r="C6" s="62">
        <v>13.15</v>
      </c>
      <c r="D6" s="62"/>
      <c r="E6" s="62"/>
      <c r="F6" s="62">
        <v>14.28</v>
      </c>
      <c r="G6" s="62"/>
      <c r="H6" s="62"/>
      <c r="I6" s="63">
        <v>12.63</v>
      </c>
      <c r="J6" s="62"/>
      <c r="K6" s="64"/>
      <c r="L6" s="62"/>
      <c r="M6" s="62"/>
      <c r="N6" s="63"/>
      <c r="O6" s="62"/>
      <c r="P6" s="62"/>
      <c r="Q6" s="62"/>
      <c r="R6" s="64"/>
      <c r="S6" s="62">
        <v>12.84</v>
      </c>
      <c r="T6" s="62"/>
      <c r="U6" s="62"/>
      <c r="V6" s="62"/>
      <c r="W6" s="62"/>
      <c r="X6" s="64"/>
      <c r="Y6" s="64"/>
      <c r="Z6" s="64"/>
      <c r="AA6" s="64"/>
      <c r="AB6" s="63"/>
      <c r="AC6" s="63"/>
      <c r="AD6" s="63"/>
      <c r="AE6" s="65"/>
      <c r="AF6" s="65"/>
      <c r="AG6" s="66">
        <v>12</v>
      </c>
    </row>
    <row r="7" spans="1:33" ht="24.75" customHeight="1">
      <c r="A7" s="358" t="s">
        <v>14</v>
      </c>
      <c r="B7" s="62">
        <v>10.76</v>
      </c>
      <c r="C7" s="62">
        <v>14.11</v>
      </c>
      <c r="D7" s="62">
        <v>13.95</v>
      </c>
      <c r="E7" s="62"/>
      <c r="F7" s="62"/>
      <c r="G7" s="62">
        <v>14.81</v>
      </c>
      <c r="H7" s="62"/>
      <c r="I7" s="63"/>
      <c r="J7" s="62"/>
      <c r="K7" s="64"/>
      <c r="L7" s="62"/>
      <c r="M7" s="62">
        <v>12.14</v>
      </c>
      <c r="N7" s="63"/>
      <c r="O7" s="62">
        <v>13</v>
      </c>
      <c r="P7" s="62"/>
      <c r="Q7" s="62"/>
      <c r="R7" s="64"/>
      <c r="S7" s="62">
        <v>12.77</v>
      </c>
      <c r="T7" s="62"/>
      <c r="U7" s="62"/>
      <c r="V7" s="62">
        <v>14.18</v>
      </c>
      <c r="W7" s="62">
        <v>10.86</v>
      </c>
      <c r="X7" s="64"/>
      <c r="Y7" s="64"/>
      <c r="Z7" s="64"/>
      <c r="AA7" s="64"/>
      <c r="AB7" s="63">
        <v>12.23</v>
      </c>
      <c r="AC7" s="63"/>
      <c r="AD7" s="63"/>
      <c r="AE7" s="65"/>
      <c r="AF7" s="65"/>
      <c r="AG7" s="66"/>
    </row>
    <row r="8" spans="1:33" ht="24.75" customHeight="1">
      <c r="A8" s="358" t="s">
        <v>18</v>
      </c>
      <c r="B8" s="62"/>
      <c r="C8" s="62">
        <v>12.92</v>
      </c>
      <c r="D8" s="62"/>
      <c r="E8" s="62"/>
      <c r="F8" s="62"/>
      <c r="G8" s="62"/>
      <c r="H8" s="62"/>
      <c r="I8" s="63"/>
      <c r="J8" s="62"/>
      <c r="K8" s="64"/>
      <c r="L8" s="62"/>
      <c r="M8" s="62">
        <v>10.91</v>
      </c>
      <c r="N8" s="63"/>
      <c r="O8" s="62">
        <v>12.37</v>
      </c>
      <c r="P8" s="62"/>
      <c r="Q8" s="62"/>
      <c r="R8" s="64"/>
      <c r="S8" s="62">
        <v>12.69</v>
      </c>
      <c r="T8" s="62"/>
      <c r="U8" s="62"/>
      <c r="V8" s="62"/>
      <c r="W8" s="62"/>
      <c r="X8" s="64"/>
      <c r="Y8" s="64"/>
      <c r="Z8" s="64"/>
      <c r="AA8" s="64"/>
      <c r="AB8" s="63"/>
      <c r="AC8" s="63"/>
      <c r="AD8" s="63"/>
      <c r="AE8" s="65"/>
      <c r="AF8" s="65"/>
      <c r="AG8" s="66"/>
    </row>
    <row r="9" spans="1:33" ht="24.75" customHeight="1">
      <c r="A9" s="358" t="s">
        <v>20</v>
      </c>
      <c r="B9" s="62"/>
      <c r="C9" s="62">
        <v>12.9</v>
      </c>
      <c r="D9" s="62">
        <v>13.9</v>
      </c>
      <c r="E9" s="62"/>
      <c r="F9" s="62"/>
      <c r="G9" s="62"/>
      <c r="H9" s="62"/>
      <c r="I9" s="63"/>
      <c r="J9" s="62"/>
      <c r="K9" s="64"/>
      <c r="L9" s="62"/>
      <c r="M9" s="62">
        <v>15.52</v>
      </c>
      <c r="N9" s="63"/>
      <c r="O9" s="62"/>
      <c r="P9" s="62"/>
      <c r="Q9" s="62"/>
      <c r="R9" s="64"/>
      <c r="S9" s="62">
        <v>14.17</v>
      </c>
      <c r="T9" s="62">
        <v>12.49</v>
      </c>
      <c r="U9" s="62"/>
      <c r="V9" s="62"/>
      <c r="W9" s="62"/>
      <c r="X9" s="64"/>
      <c r="Y9" s="64"/>
      <c r="Z9" s="64"/>
      <c r="AA9" s="64"/>
      <c r="AB9" s="63"/>
      <c r="AC9" s="63"/>
      <c r="AD9" s="63"/>
      <c r="AE9" s="65"/>
      <c r="AF9" s="65"/>
      <c r="AG9" s="66"/>
    </row>
    <row r="10" spans="1:33" ht="24.75" customHeight="1">
      <c r="A10" s="358" t="s">
        <v>19</v>
      </c>
      <c r="B10" s="62">
        <v>12.44</v>
      </c>
      <c r="C10" s="62">
        <v>13.24</v>
      </c>
      <c r="D10" s="62">
        <v>11.82</v>
      </c>
      <c r="E10" s="62">
        <v>13.02</v>
      </c>
      <c r="F10" s="62"/>
      <c r="G10" s="62"/>
      <c r="H10" s="62"/>
      <c r="I10" s="63">
        <v>17.78</v>
      </c>
      <c r="J10" s="62"/>
      <c r="K10" s="64"/>
      <c r="L10" s="62"/>
      <c r="M10" s="62">
        <v>14.62</v>
      </c>
      <c r="N10" s="63"/>
      <c r="O10" s="62"/>
      <c r="P10" s="62"/>
      <c r="Q10" s="62"/>
      <c r="R10" s="64"/>
      <c r="S10" s="62"/>
      <c r="T10" s="62">
        <v>11.24</v>
      </c>
      <c r="U10" s="62"/>
      <c r="V10" s="62">
        <v>13.66</v>
      </c>
      <c r="W10" s="62"/>
      <c r="X10" s="64"/>
      <c r="Y10" s="64"/>
      <c r="Z10" s="64">
        <v>15.46</v>
      </c>
      <c r="AA10" s="64"/>
      <c r="AB10" s="63"/>
      <c r="AC10" s="63">
        <v>15.05</v>
      </c>
      <c r="AD10" s="63">
        <v>13.87</v>
      </c>
      <c r="AE10" s="65">
        <v>12.84</v>
      </c>
      <c r="AF10" s="65"/>
      <c r="AG10" s="66"/>
    </row>
    <row r="11" spans="1:33" ht="24.75" customHeight="1">
      <c r="A11" s="358" t="s">
        <v>15</v>
      </c>
      <c r="B11" s="62"/>
      <c r="C11" s="62">
        <v>10.97</v>
      </c>
      <c r="D11" s="62"/>
      <c r="E11" s="62"/>
      <c r="F11" s="62"/>
      <c r="G11" s="62"/>
      <c r="H11" s="62"/>
      <c r="I11" s="63"/>
      <c r="J11" s="62"/>
      <c r="K11" s="64"/>
      <c r="L11" s="62">
        <v>11.8</v>
      </c>
      <c r="M11" s="62"/>
      <c r="N11" s="63"/>
      <c r="O11" s="62"/>
      <c r="P11" s="62"/>
      <c r="Q11" s="62"/>
      <c r="R11" s="64"/>
      <c r="S11" s="62">
        <v>12.23</v>
      </c>
      <c r="T11" s="62">
        <v>11.55</v>
      </c>
      <c r="U11" s="62"/>
      <c r="V11" s="62"/>
      <c r="W11" s="62"/>
      <c r="X11" s="64"/>
      <c r="Y11" s="64"/>
      <c r="Z11" s="64">
        <v>11.5</v>
      </c>
      <c r="AA11" s="64">
        <v>9.69</v>
      </c>
      <c r="AB11" s="63"/>
      <c r="AC11" s="63"/>
      <c r="AD11" s="63"/>
      <c r="AE11" s="65"/>
      <c r="AF11" s="65"/>
      <c r="AG11" s="66"/>
    </row>
    <row r="12" spans="1:33" ht="24.75" customHeight="1">
      <c r="A12" s="358" t="s">
        <v>6</v>
      </c>
      <c r="B12" s="62"/>
      <c r="C12" s="62">
        <v>15.05</v>
      </c>
      <c r="D12" s="62"/>
      <c r="E12" s="62"/>
      <c r="F12" s="62"/>
      <c r="G12" s="62"/>
      <c r="H12" s="62"/>
      <c r="I12" s="63"/>
      <c r="J12" s="62"/>
      <c r="K12" s="64"/>
      <c r="L12" s="62"/>
      <c r="M12" s="62">
        <v>13.33</v>
      </c>
      <c r="N12" s="63"/>
      <c r="O12" s="62"/>
      <c r="P12" s="62"/>
      <c r="Q12" s="62"/>
      <c r="R12" s="64"/>
      <c r="S12" s="62">
        <v>13.07</v>
      </c>
      <c r="T12" s="62">
        <v>10.21</v>
      </c>
      <c r="U12" s="62"/>
      <c r="V12" s="62"/>
      <c r="W12" s="62"/>
      <c r="X12" s="64"/>
      <c r="Y12" s="64"/>
      <c r="Z12" s="64"/>
      <c r="AA12" s="64"/>
      <c r="AB12" s="63"/>
      <c r="AC12" s="63"/>
      <c r="AD12" s="63"/>
      <c r="AE12" s="65"/>
      <c r="AF12" s="65"/>
      <c r="AG12" s="66">
        <v>10.57</v>
      </c>
    </row>
    <row r="13" spans="1:33" ht="24.75" customHeight="1">
      <c r="A13" s="358" t="s">
        <v>8</v>
      </c>
      <c r="B13" s="62">
        <v>13.7</v>
      </c>
      <c r="C13" s="62">
        <v>14.27</v>
      </c>
      <c r="D13" s="62"/>
      <c r="E13" s="62"/>
      <c r="F13" s="62"/>
      <c r="G13" s="62"/>
      <c r="H13" s="62"/>
      <c r="I13" s="63"/>
      <c r="J13" s="62"/>
      <c r="K13" s="64"/>
      <c r="L13" s="62"/>
      <c r="M13" s="62">
        <v>14.02</v>
      </c>
      <c r="N13" s="63"/>
      <c r="O13" s="62"/>
      <c r="P13" s="62"/>
      <c r="Q13" s="62"/>
      <c r="R13" s="64"/>
      <c r="S13" s="62">
        <v>14.59</v>
      </c>
      <c r="T13" s="62"/>
      <c r="U13" s="62"/>
      <c r="V13" s="62"/>
      <c r="W13" s="62"/>
      <c r="X13" s="64">
        <v>12.97</v>
      </c>
      <c r="Y13" s="64"/>
      <c r="Z13" s="64"/>
      <c r="AA13" s="64"/>
      <c r="AB13" s="63"/>
      <c r="AC13" s="63"/>
      <c r="AD13" s="63"/>
      <c r="AE13" s="65"/>
      <c r="AF13" s="65"/>
      <c r="AG13" s="66"/>
    </row>
    <row r="14" spans="1:33" ht="24.75" customHeight="1">
      <c r="A14" s="358" t="s">
        <v>16</v>
      </c>
      <c r="B14" s="62">
        <v>12.75</v>
      </c>
      <c r="C14" s="62">
        <v>12.52</v>
      </c>
      <c r="D14" s="62">
        <v>11.83</v>
      </c>
      <c r="E14" s="62">
        <v>13.17</v>
      </c>
      <c r="F14" s="62">
        <v>12.11</v>
      </c>
      <c r="G14" s="62"/>
      <c r="H14" s="62"/>
      <c r="I14" s="63"/>
      <c r="J14" s="62"/>
      <c r="K14" s="64"/>
      <c r="L14" s="62"/>
      <c r="M14" s="62"/>
      <c r="N14" s="63"/>
      <c r="O14" s="62">
        <v>9.6</v>
      </c>
      <c r="P14" s="62"/>
      <c r="Q14" s="62"/>
      <c r="R14" s="64"/>
      <c r="S14" s="62"/>
      <c r="T14" s="62"/>
      <c r="U14" s="62"/>
      <c r="V14" s="62">
        <v>12.12</v>
      </c>
      <c r="W14" s="62">
        <v>10.61</v>
      </c>
      <c r="X14" s="64"/>
      <c r="Y14" s="64"/>
      <c r="Z14" s="64">
        <v>14.4</v>
      </c>
      <c r="AA14" s="64"/>
      <c r="AB14" s="63"/>
      <c r="AC14" s="63"/>
      <c r="AD14" s="63"/>
      <c r="AE14" s="65"/>
      <c r="AF14" s="65"/>
      <c r="AG14" s="66">
        <v>10.85</v>
      </c>
    </row>
    <row r="15" spans="1:33" ht="24.75" customHeight="1">
      <c r="A15" s="358" t="s">
        <v>17</v>
      </c>
      <c r="B15" s="62"/>
      <c r="C15" s="62">
        <v>11.29</v>
      </c>
      <c r="D15" s="62">
        <v>13.8</v>
      </c>
      <c r="E15" s="62"/>
      <c r="F15" s="62"/>
      <c r="G15" s="62">
        <v>12.09</v>
      </c>
      <c r="H15" s="62"/>
      <c r="I15" s="63">
        <v>13.67</v>
      </c>
      <c r="J15" s="62">
        <v>13.32</v>
      </c>
      <c r="K15" s="64"/>
      <c r="L15" s="62"/>
      <c r="M15" s="62"/>
      <c r="N15" s="63"/>
      <c r="O15" s="62"/>
      <c r="P15" s="62"/>
      <c r="Q15" s="62"/>
      <c r="R15" s="64"/>
      <c r="S15" s="62">
        <v>8.23</v>
      </c>
      <c r="T15" s="62"/>
      <c r="U15" s="62"/>
      <c r="V15" s="62"/>
      <c r="W15" s="62"/>
      <c r="X15" s="64">
        <v>11.14</v>
      </c>
      <c r="Y15" s="64"/>
      <c r="Z15" s="64">
        <v>10.93</v>
      </c>
      <c r="AA15" s="64">
        <v>11.97</v>
      </c>
      <c r="AB15" s="63">
        <v>14.44</v>
      </c>
      <c r="AC15" s="63"/>
      <c r="AD15" s="63"/>
      <c r="AE15" s="65"/>
      <c r="AF15" s="65"/>
      <c r="AG15" s="66"/>
    </row>
    <row r="16" spans="1:33" ht="24.75" customHeight="1">
      <c r="A16" s="357" t="s">
        <v>1</v>
      </c>
      <c r="B16" s="67"/>
      <c r="C16" s="67"/>
      <c r="D16" s="67"/>
      <c r="E16" s="67"/>
      <c r="F16" s="67"/>
      <c r="G16" s="67"/>
      <c r="H16" s="67"/>
      <c r="I16" s="68"/>
      <c r="J16" s="67"/>
      <c r="K16" s="69"/>
      <c r="L16" s="67"/>
      <c r="M16" s="67">
        <v>15.53</v>
      </c>
      <c r="N16" s="68">
        <v>10.5</v>
      </c>
      <c r="O16" s="67">
        <v>12.95</v>
      </c>
      <c r="P16" s="67"/>
      <c r="Q16" s="67"/>
      <c r="R16" s="69"/>
      <c r="S16" s="67"/>
      <c r="T16" s="67"/>
      <c r="U16" s="67"/>
      <c r="V16" s="67"/>
      <c r="W16" s="67">
        <v>13.1</v>
      </c>
      <c r="X16" s="69"/>
      <c r="Y16" s="69"/>
      <c r="Z16" s="69"/>
      <c r="AA16" s="69"/>
      <c r="AB16" s="68"/>
      <c r="AC16" s="68"/>
      <c r="AD16" s="68"/>
      <c r="AE16" s="70"/>
      <c r="AF16" s="70">
        <v>12.6</v>
      </c>
      <c r="AG16" s="71"/>
    </row>
    <row r="17" spans="1:33" ht="24.75" customHeight="1">
      <c r="A17" s="358" t="s">
        <v>2</v>
      </c>
      <c r="B17" s="72">
        <v>11.5</v>
      </c>
      <c r="C17" s="72"/>
      <c r="D17" s="72"/>
      <c r="E17" s="72"/>
      <c r="F17" s="72"/>
      <c r="G17" s="72">
        <v>11.5</v>
      </c>
      <c r="H17" s="72"/>
      <c r="I17" s="73"/>
      <c r="J17" s="72"/>
      <c r="K17" s="74"/>
      <c r="L17" s="72"/>
      <c r="M17" s="72"/>
      <c r="N17" s="73"/>
      <c r="O17" s="72"/>
      <c r="P17" s="72"/>
      <c r="Q17" s="72"/>
      <c r="R17" s="74"/>
      <c r="S17" s="72"/>
      <c r="T17" s="72"/>
      <c r="U17" s="72"/>
      <c r="V17" s="72">
        <v>11.78</v>
      </c>
      <c r="W17" s="72"/>
      <c r="X17" s="74"/>
      <c r="Y17" s="74"/>
      <c r="Z17" s="74"/>
      <c r="AA17" s="74"/>
      <c r="AB17" s="73"/>
      <c r="AC17" s="73"/>
      <c r="AD17" s="73"/>
      <c r="AE17" s="75"/>
      <c r="AF17" s="75"/>
      <c r="AG17" s="76"/>
    </row>
    <row r="18" spans="1:33" ht="24.75" customHeight="1">
      <c r="A18" s="358" t="s">
        <v>86</v>
      </c>
      <c r="B18" s="72">
        <v>12.87</v>
      </c>
      <c r="C18" s="72"/>
      <c r="D18" s="72"/>
      <c r="E18" s="72"/>
      <c r="F18" s="72"/>
      <c r="G18" s="72"/>
      <c r="H18" s="72"/>
      <c r="I18" s="73"/>
      <c r="J18" s="72"/>
      <c r="K18" s="74"/>
      <c r="L18" s="72"/>
      <c r="M18" s="72"/>
      <c r="N18" s="73"/>
      <c r="O18" s="72"/>
      <c r="P18" s="72"/>
      <c r="Q18" s="72"/>
      <c r="R18" s="74"/>
      <c r="S18" s="72"/>
      <c r="T18" s="72">
        <v>14.07</v>
      </c>
      <c r="U18" s="72"/>
      <c r="V18" s="72"/>
      <c r="W18" s="72"/>
      <c r="X18" s="74"/>
      <c r="Y18" s="74"/>
      <c r="Z18" s="74"/>
      <c r="AA18" s="74"/>
      <c r="AB18" s="73"/>
      <c r="AC18" s="73"/>
      <c r="AD18" s="73">
        <v>12</v>
      </c>
      <c r="AE18" s="75"/>
      <c r="AF18" s="75"/>
      <c r="AG18" s="76">
        <v>6.37</v>
      </c>
    </row>
    <row r="19" spans="1:33" ht="24.75" customHeight="1" hidden="1">
      <c r="A19" s="358" t="s">
        <v>88</v>
      </c>
      <c r="B19" s="72"/>
      <c r="C19" s="72"/>
      <c r="D19" s="72"/>
      <c r="E19" s="72"/>
      <c r="F19" s="72"/>
      <c r="G19" s="72"/>
      <c r="H19" s="72"/>
      <c r="I19" s="73"/>
      <c r="J19" s="72"/>
      <c r="K19" s="74"/>
      <c r="L19" s="72"/>
      <c r="M19" s="72"/>
      <c r="N19" s="73"/>
      <c r="O19" s="72"/>
      <c r="P19" s="72"/>
      <c r="Q19" s="72"/>
      <c r="R19" s="74"/>
      <c r="S19" s="72"/>
      <c r="T19" s="72"/>
      <c r="U19" s="72"/>
      <c r="V19" s="72"/>
      <c r="W19" s="72"/>
      <c r="X19" s="74"/>
      <c r="Y19" s="74"/>
      <c r="Z19" s="74"/>
      <c r="AA19" s="74"/>
      <c r="AB19" s="73"/>
      <c r="AC19" s="73"/>
      <c r="AD19" s="73"/>
      <c r="AE19" s="75"/>
      <c r="AF19" s="75"/>
      <c r="AG19" s="76"/>
    </row>
    <row r="20" spans="1:33" ht="24.75" customHeight="1" hidden="1">
      <c r="A20" s="358" t="s">
        <v>87</v>
      </c>
      <c r="B20" s="72"/>
      <c r="C20" s="72"/>
      <c r="D20" s="72"/>
      <c r="E20" s="72"/>
      <c r="F20" s="72"/>
      <c r="G20" s="72"/>
      <c r="H20" s="72"/>
      <c r="I20" s="73"/>
      <c r="J20" s="72"/>
      <c r="K20" s="74"/>
      <c r="L20" s="72"/>
      <c r="M20" s="72"/>
      <c r="N20" s="73"/>
      <c r="O20" s="72"/>
      <c r="P20" s="72"/>
      <c r="Q20" s="72"/>
      <c r="R20" s="74"/>
      <c r="S20" s="72"/>
      <c r="T20" s="72"/>
      <c r="U20" s="72"/>
      <c r="V20" s="72"/>
      <c r="W20" s="72"/>
      <c r="X20" s="74"/>
      <c r="Y20" s="74"/>
      <c r="Z20" s="74"/>
      <c r="AA20" s="74"/>
      <c r="AB20" s="73"/>
      <c r="AC20" s="73"/>
      <c r="AD20" s="73"/>
      <c r="AE20" s="75"/>
      <c r="AF20" s="75"/>
      <c r="AG20" s="76"/>
    </row>
    <row r="21" spans="1:33" ht="24.75" customHeight="1">
      <c r="A21" s="359" t="s">
        <v>144</v>
      </c>
      <c r="B21" s="72">
        <v>11.35</v>
      </c>
      <c r="C21" s="72"/>
      <c r="D21" s="72"/>
      <c r="E21" s="72"/>
      <c r="F21" s="72">
        <v>11.79</v>
      </c>
      <c r="G21" s="72">
        <v>13.05</v>
      </c>
      <c r="H21" s="72"/>
      <c r="I21" s="73"/>
      <c r="J21" s="72"/>
      <c r="K21" s="74"/>
      <c r="L21" s="72"/>
      <c r="M21" s="72"/>
      <c r="N21" s="73"/>
      <c r="O21" s="72"/>
      <c r="P21" s="72"/>
      <c r="Q21" s="72"/>
      <c r="R21" s="74"/>
      <c r="S21" s="72"/>
      <c r="T21" s="72"/>
      <c r="U21" s="72"/>
      <c r="V21" s="72"/>
      <c r="W21" s="72"/>
      <c r="X21" s="74"/>
      <c r="Y21" s="74"/>
      <c r="Z21" s="74"/>
      <c r="AA21" s="74"/>
      <c r="AB21" s="73"/>
      <c r="AC21" s="73"/>
      <c r="AD21" s="73"/>
      <c r="AE21" s="75"/>
      <c r="AF21" s="75"/>
      <c r="AG21" s="76"/>
    </row>
    <row r="22" spans="1:33" ht="24.75" customHeight="1">
      <c r="A22" s="359" t="s">
        <v>98</v>
      </c>
      <c r="B22" s="72"/>
      <c r="C22" s="72"/>
      <c r="D22" s="72">
        <v>8.55</v>
      </c>
      <c r="E22" s="72"/>
      <c r="F22" s="72">
        <v>12.43</v>
      </c>
      <c r="G22" s="72"/>
      <c r="H22" s="72"/>
      <c r="I22" s="73"/>
      <c r="J22" s="72"/>
      <c r="K22" s="74"/>
      <c r="L22" s="72"/>
      <c r="M22" s="72"/>
      <c r="N22" s="73"/>
      <c r="O22" s="72"/>
      <c r="P22" s="72"/>
      <c r="Q22" s="72"/>
      <c r="R22" s="74"/>
      <c r="S22" s="72"/>
      <c r="T22" s="72"/>
      <c r="U22" s="72"/>
      <c r="V22" s="72"/>
      <c r="W22" s="72"/>
      <c r="X22" s="74">
        <v>10</v>
      </c>
      <c r="Y22" s="74"/>
      <c r="Z22" s="74"/>
      <c r="AA22" s="74"/>
      <c r="AB22" s="73"/>
      <c r="AC22" s="73"/>
      <c r="AD22" s="73"/>
      <c r="AE22" s="75"/>
      <c r="AF22" s="75"/>
      <c r="AG22" s="76"/>
    </row>
    <row r="23" spans="1:33" ht="24.75" customHeight="1">
      <c r="A23" s="359" t="s">
        <v>96</v>
      </c>
      <c r="B23" s="72"/>
      <c r="C23" s="72"/>
      <c r="D23" s="72"/>
      <c r="E23" s="72"/>
      <c r="F23" s="72"/>
      <c r="G23" s="72"/>
      <c r="H23" s="72"/>
      <c r="I23" s="73"/>
      <c r="J23" s="72"/>
      <c r="K23" s="74"/>
      <c r="L23" s="72"/>
      <c r="M23" s="72"/>
      <c r="N23" s="73"/>
      <c r="O23" s="72"/>
      <c r="P23" s="72"/>
      <c r="Q23" s="72"/>
      <c r="R23" s="74"/>
      <c r="S23" s="72"/>
      <c r="T23" s="72"/>
      <c r="U23" s="72"/>
      <c r="V23" s="72"/>
      <c r="W23" s="72"/>
      <c r="X23" s="74"/>
      <c r="Y23" s="74"/>
      <c r="Z23" s="74"/>
      <c r="AA23" s="74"/>
      <c r="AB23" s="73"/>
      <c r="AC23" s="73"/>
      <c r="AD23" s="73"/>
      <c r="AE23" s="75"/>
      <c r="AF23" s="75"/>
      <c r="AG23" s="76"/>
    </row>
    <row r="24" spans="1:33" ht="24.75" customHeight="1">
      <c r="A24" s="359" t="s">
        <v>97</v>
      </c>
      <c r="B24" s="72"/>
      <c r="C24" s="72"/>
      <c r="D24" s="72"/>
      <c r="E24" s="72"/>
      <c r="F24" s="72"/>
      <c r="G24" s="72"/>
      <c r="H24" s="72"/>
      <c r="I24" s="73"/>
      <c r="J24" s="72"/>
      <c r="K24" s="74"/>
      <c r="L24" s="72"/>
      <c r="M24" s="72"/>
      <c r="N24" s="73"/>
      <c r="O24" s="72"/>
      <c r="P24" s="72"/>
      <c r="Q24" s="72"/>
      <c r="R24" s="74"/>
      <c r="S24" s="72"/>
      <c r="T24" s="72"/>
      <c r="U24" s="72"/>
      <c r="V24" s="72"/>
      <c r="W24" s="72"/>
      <c r="X24" s="74"/>
      <c r="Y24" s="74"/>
      <c r="Z24" s="74"/>
      <c r="AA24" s="74"/>
      <c r="AB24" s="73"/>
      <c r="AC24" s="73"/>
      <c r="AD24" s="73"/>
      <c r="AE24" s="75"/>
      <c r="AF24" s="75"/>
      <c r="AG24" s="76"/>
    </row>
    <row r="25" spans="1:33" ht="24.75" customHeight="1" thickBot="1">
      <c r="A25" s="356" t="s">
        <v>0</v>
      </c>
      <c r="B25" s="77"/>
      <c r="C25" s="77"/>
      <c r="D25" s="77"/>
      <c r="E25" s="77"/>
      <c r="F25" s="77"/>
      <c r="G25" s="77">
        <v>13.9</v>
      </c>
      <c r="H25" s="77"/>
      <c r="I25" s="78"/>
      <c r="J25" s="77"/>
      <c r="K25" s="79"/>
      <c r="L25" s="77"/>
      <c r="M25" s="77"/>
      <c r="N25" s="78"/>
      <c r="O25" s="77"/>
      <c r="P25" s="77"/>
      <c r="Q25" s="77"/>
      <c r="R25" s="79"/>
      <c r="S25" s="77">
        <v>12.7</v>
      </c>
      <c r="T25" s="77"/>
      <c r="U25" s="77"/>
      <c r="V25" s="77"/>
      <c r="W25" s="77"/>
      <c r="X25" s="79"/>
      <c r="Y25" s="79"/>
      <c r="Z25" s="79">
        <v>14.25</v>
      </c>
      <c r="AA25" s="79"/>
      <c r="AB25" s="78"/>
      <c r="AC25" s="78"/>
      <c r="AD25" s="78"/>
      <c r="AE25" s="80"/>
      <c r="AF25" s="80"/>
      <c r="AG25" s="81"/>
    </row>
    <row r="26" spans="1:33" ht="12.75" customHeight="1" thickBot="1">
      <c r="A26" s="82"/>
      <c r="B26" s="83"/>
      <c r="C26" s="83"/>
      <c r="D26" s="83"/>
      <c r="E26" s="83"/>
      <c r="F26" s="83"/>
      <c r="G26" s="84"/>
      <c r="H26" s="83"/>
      <c r="I26" s="85"/>
      <c r="J26" s="83"/>
      <c r="K26" s="86"/>
      <c r="L26" s="83"/>
      <c r="M26" s="83"/>
      <c r="N26" s="84"/>
      <c r="O26" s="83"/>
      <c r="P26" s="83"/>
      <c r="Q26" s="83"/>
      <c r="R26" s="87"/>
      <c r="S26" s="83"/>
      <c r="T26" s="83"/>
      <c r="U26" s="83"/>
      <c r="V26" s="84"/>
      <c r="W26" s="83"/>
      <c r="X26" s="87"/>
      <c r="Y26" s="87"/>
      <c r="Z26" s="87"/>
      <c r="AA26" s="87"/>
      <c r="AB26" s="84"/>
      <c r="AC26" s="84"/>
      <c r="AD26" s="84"/>
      <c r="AE26" s="84"/>
      <c r="AF26" s="84"/>
      <c r="AG26" s="84"/>
    </row>
    <row r="27" spans="1:33" ht="24.75" customHeight="1">
      <c r="A27" s="88" t="s">
        <v>22</v>
      </c>
      <c r="B27" s="89">
        <v>12.02</v>
      </c>
      <c r="C27" s="89">
        <v>12.82</v>
      </c>
      <c r="D27" s="89">
        <v>12.63</v>
      </c>
      <c r="E27" s="89">
        <v>13.11</v>
      </c>
      <c r="F27" s="89">
        <v>12.18</v>
      </c>
      <c r="G27" s="89">
        <v>13.08</v>
      </c>
      <c r="H27" s="89">
        <v>13.48</v>
      </c>
      <c r="I27" s="89">
        <v>13.83</v>
      </c>
      <c r="J27" s="89">
        <v>13.32</v>
      </c>
      <c r="K27" s="90"/>
      <c r="L27" s="89">
        <v>11.8</v>
      </c>
      <c r="M27" s="89">
        <v>13.96</v>
      </c>
      <c r="N27" s="89">
        <v>11</v>
      </c>
      <c r="O27" s="89">
        <v>11.6</v>
      </c>
      <c r="P27" s="89">
        <v>13.03</v>
      </c>
      <c r="Q27" s="89"/>
      <c r="R27" s="90"/>
      <c r="S27" s="89">
        <v>13.24</v>
      </c>
      <c r="T27" s="89">
        <v>12.19</v>
      </c>
      <c r="U27" s="89"/>
      <c r="V27" s="89">
        <v>12.7</v>
      </c>
      <c r="W27" s="89">
        <v>11.82</v>
      </c>
      <c r="X27" s="90">
        <v>12.35</v>
      </c>
      <c r="Y27" s="90">
        <v>13.17</v>
      </c>
      <c r="Z27" s="90">
        <v>12.6</v>
      </c>
      <c r="AA27" s="90">
        <v>11.8</v>
      </c>
      <c r="AB27" s="89">
        <v>12.08</v>
      </c>
      <c r="AC27" s="89">
        <v>15.06</v>
      </c>
      <c r="AD27" s="89">
        <v>11.7</v>
      </c>
      <c r="AE27" s="91">
        <v>12.85</v>
      </c>
      <c r="AF27" s="91">
        <v>12.58</v>
      </c>
      <c r="AG27" s="92">
        <v>10.97</v>
      </c>
    </row>
    <row r="28" spans="1:33" ht="24.75" customHeight="1" hidden="1">
      <c r="A28" s="93" t="s">
        <v>23</v>
      </c>
      <c r="B28" s="94"/>
      <c r="C28" s="94"/>
      <c r="D28" s="94"/>
      <c r="E28" s="94"/>
      <c r="F28" s="94"/>
      <c r="G28" s="94"/>
      <c r="H28" s="94"/>
      <c r="I28" s="94"/>
      <c r="J28" s="94"/>
      <c r="K28" s="95"/>
      <c r="L28" s="94"/>
      <c r="M28" s="94"/>
      <c r="N28" s="94"/>
      <c r="O28" s="94"/>
      <c r="P28" s="94"/>
      <c r="Q28" s="94"/>
      <c r="R28" s="95"/>
      <c r="S28" s="94"/>
      <c r="T28" s="94"/>
      <c r="U28" s="94"/>
      <c r="V28" s="94"/>
      <c r="W28" s="94"/>
      <c r="X28" s="95"/>
      <c r="Y28" s="95"/>
      <c r="Z28" s="95"/>
      <c r="AA28" s="95"/>
      <c r="AB28" s="94"/>
      <c r="AC28" s="94"/>
      <c r="AD28" s="94"/>
      <c r="AE28" s="96"/>
      <c r="AF28" s="96"/>
      <c r="AG28" s="97"/>
    </row>
  </sheetData>
  <sheetProtection/>
  <printOptions/>
  <pageMargins left="0.1" right="0.12" top="0.24" bottom="0.19" header="0.27" footer="0.23"/>
  <pageSetup horizontalDpi="1200" verticalDpi="1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2"/>
  <sheetViews>
    <sheetView tabSelected="1" view="pageBreakPreview" zoomScale="80" zoomScaleSheetLayoutView="80" zoomScalePageLayoutView="0" workbookViewId="0" topLeftCell="A1">
      <selection activeCell="E27" sqref="E27"/>
    </sheetView>
  </sheetViews>
  <sheetFormatPr defaultColWidth="11.421875" defaultRowHeight="12.75"/>
  <cols>
    <col min="1" max="1" width="32.28125" style="99" customWidth="1"/>
    <col min="2" max="2" width="5.57421875" style="99" customWidth="1"/>
    <col min="3" max="3" width="5.140625" style="101" customWidth="1"/>
    <col min="4" max="4" width="1.8515625" style="101" customWidth="1"/>
    <col min="5" max="5" width="13.28125" style="102" customWidth="1"/>
    <col min="6" max="6" width="6.28125" style="101" hidden="1" customWidth="1"/>
    <col min="7" max="7" width="5.8515625" style="101" hidden="1" customWidth="1"/>
    <col min="8" max="8" width="6.28125" style="101" hidden="1" customWidth="1"/>
    <col min="9" max="9" width="9.28125" style="101" customWidth="1"/>
    <col min="10" max="10" width="2.140625" style="101" customWidth="1"/>
    <col min="11" max="11" width="13.8515625" style="101" customWidth="1"/>
    <col min="12" max="12" width="7.421875" style="101" customWidth="1"/>
    <col min="13" max="13" width="8.421875" style="101" customWidth="1"/>
    <col min="14" max="14" width="12.7109375" style="101" customWidth="1"/>
    <col min="15" max="15" width="7.8515625" style="101" customWidth="1"/>
    <col min="16" max="16" width="9.140625" style="101" customWidth="1"/>
    <col min="17" max="17" width="12.7109375" style="101" bestFit="1" customWidth="1"/>
    <col min="18" max="18" width="9.57421875" style="101" customWidth="1"/>
    <col min="19" max="19" width="4.8515625" style="99" customWidth="1"/>
    <col min="20" max="20" width="8.57421875" style="100" customWidth="1"/>
    <col min="21" max="21" width="9.8515625" style="100" customWidth="1"/>
    <col min="22" max="22" width="9.8515625" style="99" customWidth="1"/>
    <col min="23" max="23" width="7.00390625" style="99" customWidth="1"/>
    <col min="24" max="16384" width="11.421875" style="99" customWidth="1"/>
  </cols>
  <sheetData>
    <row r="1" spans="1:18" ht="31.5" customHeight="1" thickBot="1">
      <c r="A1" s="361" t="s">
        <v>100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3"/>
      <c r="R1" s="98"/>
    </row>
    <row r="2" ht="9" customHeight="1" thickBot="1"/>
    <row r="3" spans="1:18" ht="20.25" customHeight="1">
      <c r="A3" s="103" t="s">
        <v>63</v>
      </c>
      <c r="B3" s="104" t="s">
        <v>37</v>
      </c>
      <c r="C3" s="105" t="s">
        <v>64</v>
      </c>
      <c r="D3" s="106"/>
      <c r="E3" s="103" t="s">
        <v>65</v>
      </c>
      <c r="F3" s="104" t="s">
        <v>65</v>
      </c>
      <c r="G3" s="104" t="s">
        <v>66</v>
      </c>
      <c r="H3" s="104" t="s">
        <v>66</v>
      </c>
      <c r="I3" s="105" t="s">
        <v>67</v>
      </c>
      <c r="J3" s="106"/>
      <c r="K3" s="103" t="s">
        <v>65</v>
      </c>
      <c r="L3" s="104" t="s">
        <v>67</v>
      </c>
      <c r="M3" s="105" t="s">
        <v>67</v>
      </c>
      <c r="N3" s="103" t="s">
        <v>65</v>
      </c>
      <c r="O3" s="104" t="s">
        <v>67</v>
      </c>
      <c r="P3" s="105" t="s">
        <v>67</v>
      </c>
      <c r="Q3" s="107" t="s">
        <v>68</v>
      </c>
      <c r="R3" s="106"/>
    </row>
    <row r="4" spans="1:22" ht="21.75" customHeight="1" thickBot="1">
      <c r="A4" s="130"/>
      <c r="B4" s="131"/>
      <c r="C4" s="132"/>
      <c r="D4" s="106"/>
      <c r="E4" s="134" t="s">
        <v>69</v>
      </c>
      <c r="F4" s="131" t="s">
        <v>70</v>
      </c>
      <c r="G4" s="131" t="s">
        <v>71</v>
      </c>
      <c r="H4" s="131" t="s">
        <v>72</v>
      </c>
      <c r="I4" s="132" t="s">
        <v>61</v>
      </c>
      <c r="J4" s="106"/>
      <c r="K4" s="134" t="s">
        <v>37</v>
      </c>
      <c r="L4" s="131" t="s">
        <v>73</v>
      </c>
      <c r="M4" s="132" t="s">
        <v>74</v>
      </c>
      <c r="N4" s="134" t="s">
        <v>64</v>
      </c>
      <c r="O4" s="131" t="s">
        <v>75</v>
      </c>
      <c r="P4" s="132" t="s">
        <v>74</v>
      </c>
      <c r="Q4" s="138" t="s">
        <v>76</v>
      </c>
      <c r="R4" s="106"/>
      <c r="U4" s="100" t="s">
        <v>64</v>
      </c>
      <c r="V4" s="99" t="s">
        <v>37</v>
      </c>
    </row>
    <row r="5" spans="1:24" ht="26.25" customHeight="1">
      <c r="A5" s="355" t="s">
        <v>0</v>
      </c>
      <c r="B5" s="128">
        <v>2</v>
      </c>
      <c r="C5" s="129">
        <v>8</v>
      </c>
      <c r="D5" s="113"/>
      <c r="E5" s="109">
        <v>13.62</v>
      </c>
      <c r="F5" s="128"/>
      <c r="G5" s="128"/>
      <c r="H5" s="128"/>
      <c r="I5" s="133">
        <f aca="true" t="shared" si="0" ref="I5:I27">E5-$E$27</f>
        <v>1</v>
      </c>
      <c r="J5" s="113"/>
      <c r="K5" s="108">
        <v>13.41</v>
      </c>
      <c r="L5" s="135">
        <f aca="true" t="shared" si="1" ref="L5:L27">K5-$K$27</f>
        <v>1.2200000000000006</v>
      </c>
      <c r="M5" s="136">
        <f>K5-$K$27</f>
        <v>1.2200000000000006</v>
      </c>
      <c r="N5" s="108">
        <v>13.66</v>
      </c>
      <c r="O5" s="135">
        <f aca="true" t="shared" si="2" ref="O5:O18">N5-$N$27</f>
        <v>0.6799999999999997</v>
      </c>
      <c r="P5" s="136">
        <f>N5-$N$27</f>
        <v>0.6799999999999997</v>
      </c>
      <c r="Q5" s="137">
        <f aca="true" t="shared" si="3" ref="Q5:Q24">N5-K5</f>
        <v>0.25</v>
      </c>
      <c r="R5" s="120"/>
      <c r="S5" s="121"/>
      <c r="T5" s="122">
        <f aca="true" t="shared" si="4" ref="T5:T26">E5*(C5+B5)</f>
        <v>136.2</v>
      </c>
      <c r="U5" s="100">
        <f aca="true" t="shared" si="5" ref="U5:U26">C5*N5</f>
        <v>109.28</v>
      </c>
      <c r="V5" s="99">
        <f aca="true" t="shared" si="6" ref="V5:V26">B5*K5</f>
        <v>26.82</v>
      </c>
      <c r="X5" s="99">
        <f>N5*C5</f>
        <v>109.28</v>
      </c>
    </row>
    <row r="6" spans="1:20" ht="26.25" customHeight="1">
      <c r="A6" s="353" t="s">
        <v>1</v>
      </c>
      <c r="B6" s="111">
        <v>4</v>
      </c>
      <c r="C6" s="112">
        <v>12</v>
      </c>
      <c r="D6" s="113"/>
      <c r="E6" s="114">
        <v>12.8</v>
      </c>
      <c r="F6" s="111"/>
      <c r="G6" s="111"/>
      <c r="H6" s="111"/>
      <c r="I6" s="115">
        <f t="shared" si="0"/>
        <v>0.1800000000000015</v>
      </c>
      <c r="J6" s="113"/>
      <c r="K6" s="116">
        <v>13.16</v>
      </c>
      <c r="L6" s="117">
        <f t="shared" si="1"/>
        <v>0.9700000000000006</v>
      </c>
      <c r="M6" s="118">
        <f>K6-$K$27</f>
        <v>0.9700000000000006</v>
      </c>
      <c r="N6" s="116">
        <v>12.68</v>
      </c>
      <c r="O6" s="117">
        <f t="shared" si="2"/>
        <v>-0.3000000000000007</v>
      </c>
      <c r="P6" s="118">
        <f>N6-$N$27</f>
        <v>-0.3000000000000007</v>
      </c>
      <c r="Q6" s="119">
        <f t="shared" si="3"/>
        <v>-0.4800000000000004</v>
      </c>
      <c r="R6" s="120"/>
      <c r="S6" s="121"/>
      <c r="T6" s="122"/>
    </row>
    <row r="7" spans="1:20" ht="26.25" customHeight="1">
      <c r="A7" s="353" t="s">
        <v>2</v>
      </c>
      <c r="B7" s="111">
        <v>0</v>
      </c>
      <c r="C7" s="112">
        <v>14</v>
      </c>
      <c r="D7" s="113"/>
      <c r="E7" s="114">
        <v>11.6</v>
      </c>
      <c r="F7" s="111"/>
      <c r="G7" s="111"/>
      <c r="H7" s="111"/>
      <c r="I7" s="115">
        <f t="shared" si="0"/>
        <v>-1.0199999999999996</v>
      </c>
      <c r="J7" s="113"/>
      <c r="K7" s="116"/>
      <c r="L7" s="117">
        <f t="shared" si="1"/>
        <v>-12.19</v>
      </c>
      <c r="M7" s="118">
        <f aca="true" t="shared" si="7" ref="M7:M27">K7-$K$27</f>
        <v>-12.19</v>
      </c>
      <c r="N7" s="116">
        <v>11.59</v>
      </c>
      <c r="O7" s="117">
        <f t="shared" si="2"/>
        <v>-1.3900000000000006</v>
      </c>
      <c r="P7" s="118">
        <f aca="true" t="shared" si="8" ref="P7:P27">N7-$N$27</f>
        <v>-1.3900000000000006</v>
      </c>
      <c r="Q7" s="119">
        <f t="shared" si="3"/>
        <v>11.59</v>
      </c>
      <c r="R7" s="120"/>
      <c r="S7" s="121"/>
      <c r="T7" s="122"/>
    </row>
    <row r="8" spans="1:20" ht="26.25" customHeight="1">
      <c r="A8" s="353" t="s">
        <v>94</v>
      </c>
      <c r="B8" s="111">
        <v>11</v>
      </c>
      <c r="C8" s="112">
        <v>0</v>
      </c>
      <c r="D8" s="113"/>
      <c r="E8" s="114">
        <v>10.33</v>
      </c>
      <c r="F8" s="111"/>
      <c r="G8" s="111"/>
      <c r="H8" s="111"/>
      <c r="I8" s="115">
        <f t="shared" si="0"/>
        <v>-2.289999999999999</v>
      </c>
      <c r="J8" s="113"/>
      <c r="K8" s="116">
        <v>10.33</v>
      </c>
      <c r="L8" s="117">
        <f t="shared" si="1"/>
        <v>-1.8599999999999994</v>
      </c>
      <c r="M8" s="118">
        <f t="shared" si="7"/>
        <v>-1.8599999999999994</v>
      </c>
      <c r="N8" s="116"/>
      <c r="O8" s="117">
        <f t="shared" si="2"/>
        <v>-12.98</v>
      </c>
      <c r="P8" s="118">
        <f t="shared" si="8"/>
        <v>-12.98</v>
      </c>
      <c r="Q8" s="119">
        <f>N8-K8</f>
        <v>-10.33</v>
      </c>
      <c r="R8" s="120"/>
      <c r="S8" s="121"/>
      <c r="T8" s="122"/>
    </row>
    <row r="9" spans="1:20" ht="26.25" customHeight="1">
      <c r="A9" s="353" t="s">
        <v>137</v>
      </c>
      <c r="B9" s="111">
        <v>20</v>
      </c>
      <c r="C9" s="112">
        <v>74</v>
      </c>
      <c r="D9" s="113"/>
      <c r="E9" s="114">
        <v>11.64</v>
      </c>
      <c r="F9" s="111"/>
      <c r="G9" s="111"/>
      <c r="H9" s="111"/>
      <c r="I9" s="115">
        <f t="shared" si="0"/>
        <v>-0.9799999999999986</v>
      </c>
      <c r="J9" s="113"/>
      <c r="K9" s="116">
        <v>9.86</v>
      </c>
      <c r="L9" s="117">
        <f t="shared" si="1"/>
        <v>-2.33</v>
      </c>
      <c r="M9" s="118">
        <f t="shared" si="7"/>
        <v>-2.33</v>
      </c>
      <c r="N9" s="116">
        <v>12.13</v>
      </c>
      <c r="O9" s="117">
        <f t="shared" si="2"/>
        <v>-0.8499999999999996</v>
      </c>
      <c r="P9" s="118">
        <f t="shared" si="8"/>
        <v>-0.8499999999999996</v>
      </c>
      <c r="Q9" s="119">
        <f>N9-K9</f>
        <v>2.2700000000000014</v>
      </c>
      <c r="R9" s="120"/>
      <c r="S9" s="121"/>
      <c r="T9" s="122"/>
    </row>
    <row r="10" spans="1:20" ht="26.25" customHeight="1">
      <c r="A10" s="110" t="s">
        <v>95</v>
      </c>
      <c r="B10" s="111"/>
      <c r="C10" s="112"/>
      <c r="D10" s="113"/>
      <c r="E10" s="114"/>
      <c r="F10" s="111"/>
      <c r="G10" s="111"/>
      <c r="H10" s="111"/>
      <c r="I10" s="115">
        <f t="shared" si="0"/>
        <v>-12.62</v>
      </c>
      <c r="J10" s="113"/>
      <c r="K10" s="116"/>
      <c r="L10" s="117">
        <f t="shared" si="1"/>
        <v>-12.19</v>
      </c>
      <c r="M10" s="118">
        <f t="shared" si="7"/>
        <v>-12.19</v>
      </c>
      <c r="N10" s="116"/>
      <c r="O10" s="117">
        <f t="shared" si="2"/>
        <v>-12.98</v>
      </c>
      <c r="P10" s="118">
        <f t="shared" si="8"/>
        <v>-12.98</v>
      </c>
      <c r="Q10" s="119">
        <f>N10-K10</f>
        <v>0</v>
      </c>
      <c r="R10" s="120"/>
      <c r="S10" s="121"/>
      <c r="T10" s="122"/>
    </row>
    <row r="11" spans="1:20" ht="26.25" customHeight="1">
      <c r="A11" s="110" t="s">
        <v>93</v>
      </c>
      <c r="B11" s="111"/>
      <c r="C11" s="112"/>
      <c r="D11" s="113"/>
      <c r="E11" s="114"/>
      <c r="F11" s="111"/>
      <c r="G11" s="111"/>
      <c r="H11" s="111"/>
      <c r="I11" s="115">
        <f t="shared" si="0"/>
        <v>-12.62</v>
      </c>
      <c r="J11" s="113"/>
      <c r="K11" s="116"/>
      <c r="L11" s="117">
        <f t="shared" si="1"/>
        <v>-12.19</v>
      </c>
      <c r="M11" s="118">
        <f t="shared" si="7"/>
        <v>-12.19</v>
      </c>
      <c r="N11" s="116"/>
      <c r="O11" s="117">
        <f t="shared" si="2"/>
        <v>-12.98</v>
      </c>
      <c r="P11" s="118">
        <f t="shared" si="8"/>
        <v>-12.98</v>
      </c>
      <c r="Q11" s="119">
        <f>N11-K11</f>
        <v>0</v>
      </c>
      <c r="R11" s="120"/>
      <c r="S11" s="121"/>
      <c r="T11" s="122"/>
    </row>
    <row r="12" spans="1:20" ht="26.25" customHeight="1">
      <c r="A12" s="353" t="s">
        <v>9</v>
      </c>
      <c r="B12" s="111">
        <v>87</v>
      </c>
      <c r="C12" s="112">
        <v>211</v>
      </c>
      <c r="D12" s="113"/>
      <c r="E12" s="114">
        <v>12.85</v>
      </c>
      <c r="F12" s="111"/>
      <c r="G12" s="111"/>
      <c r="H12" s="111"/>
      <c r="I12" s="115">
        <f t="shared" si="0"/>
        <v>0.23000000000000043</v>
      </c>
      <c r="J12" s="113"/>
      <c r="K12" s="116">
        <v>12.47</v>
      </c>
      <c r="L12" s="117">
        <f t="shared" si="1"/>
        <v>0.28000000000000114</v>
      </c>
      <c r="M12" s="118">
        <f t="shared" si="7"/>
        <v>0.28000000000000114</v>
      </c>
      <c r="N12" s="116">
        <v>13</v>
      </c>
      <c r="O12" s="117">
        <f t="shared" si="2"/>
        <v>0.019999999999999574</v>
      </c>
      <c r="P12" s="118">
        <f t="shared" si="8"/>
        <v>0.019999999999999574</v>
      </c>
      <c r="Q12" s="119">
        <f t="shared" si="3"/>
        <v>0.5299999999999994</v>
      </c>
      <c r="R12" s="120"/>
      <c r="S12" s="121"/>
      <c r="T12" s="122"/>
    </row>
    <row r="13" spans="1:24" ht="26.25" customHeight="1">
      <c r="A13" s="354" t="s">
        <v>10</v>
      </c>
      <c r="B13" s="111">
        <v>9</v>
      </c>
      <c r="C13" s="112">
        <v>179</v>
      </c>
      <c r="D13" s="113"/>
      <c r="E13" s="114">
        <v>13.02</v>
      </c>
      <c r="F13" s="111"/>
      <c r="G13" s="111"/>
      <c r="H13" s="111"/>
      <c r="I13" s="115">
        <f t="shared" si="0"/>
        <v>0.40000000000000036</v>
      </c>
      <c r="J13" s="113"/>
      <c r="K13" s="116">
        <v>11.32</v>
      </c>
      <c r="L13" s="117">
        <f t="shared" si="1"/>
        <v>-0.8699999999999992</v>
      </c>
      <c r="M13" s="118">
        <f t="shared" si="7"/>
        <v>-0.8699999999999992</v>
      </c>
      <c r="N13" s="116">
        <v>13.1</v>
      </c>
      <c r="O13" s="117">
        <f t="shared" si="2"/>
        <v>0.11999999999999922</v>
      </c>
      <c r="P13" s="118">
        <f t="shared" si="8"/>
        <v>0.11999999999999922</v>
      </c>
      <c r="Q13" s="119">
        <f t="shared" si="3"/>
        <v>1.7799999999999994</v>
      </c>
      <c r="R13" s="120"/>
      <c r="S13" s="121"/>
      <c r="T13" s="122">
        <f t="shared" si="4"/>
        <v>2447.7599999999998</v>
      </c>
      <c r="U13" s="100">
        <f t="shared" si="5"/>
        <v>2344.9</v>
      </c>
      <c r="V13" s="99">
        <f t="shared" si="6"/>
        <v>101.88</v>
      </c>
      <c r="X13" s="99">
        <f aca="true" t="shared" si="9" ref="X13:X26">N13*C13</f>
        <v>2344.9</v>
      </c>
    </row>
    <row r="14" spans="1:24" s="82" customFormat="1" ht="26.25" customHeight="1">
      <c r="A14" s="353" t="s">
        <v>11</v>
      </c>
      <c r="B14" s="177">
        <v>86</v>
      </c>
      <c r="C14" s="178">
        <v>21</v>
      </c>
      <c r="D14" s="179"/>
      <c r="E14" s="180">
        <v>13.07</v>
      </c>
      <c r="F14" s="177"/>
      <c r="G14" s="177"/>
      <c r="H14" s="177"/>
      <c r="I14" s="181">
        <f t="shared" si="0"/>
        <v>0.45000000000000107</v>
      </c>
      <c r="J14" s="179"/>
      <c r="K14" s="182">
        <v>12.81</v>
      </c>
      <c r="L14" s="183">
        <f t="shared" si="1"/>
        <v>0.620000000000001</v>
      </c>
      <c r="M14" s="118">
        <f t="shared" si="7"/>
        <v>0.620000000000001</v>
      </c>
      <c r="N14" s="182">
        <v>14.06</v>
      </c>
      <c r="O14" s="183">
        <f t="shared" si="2"/>
        <v>1.08</v>
      </c>
      <c r="P14" s="118">
        <f t="shared" si="8"/>
        <v>1.08</v>
      </c>
      <c r="Q14" s="184">
        <f t="shared" si="3"/>
        <v>1.25</v>
      </c>
      <c r="R14" s="185"/>
      <c r="S14" s="186"/>
      <c r="T14" s="187">
        <f t="shared" si="4"/>
        <v>1398.49</v>
      </c>
      <c r="U14" s="188">
        <f t="shared" si="5"/>
        <v>295.26</v>
      </c>
      <c r="V14" s="82">
        <f t="shared" si="6"/>
        <v>1101.66</v>
      </c>
      <c r="X14" s="82">
        <f t="shared" si="9"/>
        <v>295.26</v>
      </c>
    </row>
    <row r="15" spans="1:24" ht="26.25" customHeight="1">
      <c r="A15" s="353" t="s">
        <v>12</v>
      </c>
      <c r="B15" s="111">
        <v>91</v>
      </c>
      <c r="C15" s="112">
        <v>27</v>
      </c>
      <c r="D15" s="113"/>
      <c r="E15" s="114">
        <v>12.1</v>
      </c>
      <c r="F15" s="111"/>
      <c r="G15" s="111"/>
      <c r="H15" s="111"/>
      <c r="I15" s="115">
        <f t="shared" si="0"/>
        <v>-0.5199999999999996</v>
      </c>
      <c r="J15" s="113"/>
      <c r="K15" s="116">
        <v>11.79</v>
      </c>
      <c r="L15" s="117">
        <f t="shared" si="1"/>
        <v>-0.40000000000000036</v>
      </c>
      <c r="M15" s="118">
        <f t="shared" si="7"/>
        <v>-0.40000000000000036</v>
      </c>
      <c r="N15" s="116">
        <v>13.1</v>
      </c>
      <c r="O15" s="117">
        <f t="shared" si="2"/>
        <v>0.11999999999999922</v>
      </c>
      <c r="P15" s="118">
        <f t="shared" si="8"/>
        <v>0.11999999999999922</v>
      </c>
      <c r="Q15" s="119">
        <f t="shared" si="3"/>
        <v>1.3100000000000005</v>
      </c>
      <c r="R15" s="120"/>
      <c r="S15" s="121"/>
      <c r="T15" s="122">
        <f t="shared" si="4"/>
        <v>1427.8</v>
      </c>
      <c r="U15" s="100">
        <f t="shared" si="5"/>
        <v>353.7</v>
      </c>
      <c r="V15" s="99">
        <f t="shared" si="6"/>
        <v>1072.8899999999999</v>
      </c>
      <c r="X15" s="99">
        <f t="shared" si="9"/>
        <v>353.7</v>
      </c>
    </row>
    <row r="16" spans="1:24" ht="26.25" customHeight="1">
      <c r="A16" s="353" t="s">
        <v>13</v>
      </c>
      <c r="B16" s="111">
        <v>22</v>
      </c>
      <c r="C16" s="112">
        <v>33</v>
      </c>
      <c r="D16" s="113"/>
      <c r="E16" s="114">
        <v>12.81</v>
      </c>
      <c r="F16" s="111"/>
      <c r="G16" s="111"/>
      <c r="H16" s="111"/>
      <c r="I16" s="115">
        <f t="shared" si="0"/>
        <v>0.19000000000000128</v>
      </c>
      <c r="J16" s="113"/>
      <c r="K16" s="116">
        <v>11.2</v>
      </c>
      <c r="L16" s="117">
        <f t="shared" si="1"/>
        <v>-0.9900000000000002</v>
      </c>
      <c r="M16" s="118">
        <f t="shared" si="7"/>
        <v>-0.9900000000000002</v>
      </c>
      <c r="N16" s="116">
        <v>13.87</v>
      </c>
      <c r="O16" s="117">
        <f t="shared" si="2"/>
        <v>0.8899999999999988</v>
      </c>
      <c r="P16" s="118">
        <f t="shared" si="8"/>
        <v>0.8899999999999988</v>
      </c>
      <c r="Q16" s="119">
        <f>N16-K16</f>
        <v>2.67</v>
      </c>
      <c r="R16" s="120"/>
      <c r="S16" s="121"/>
      <c r="T16" s="122">
        <f t="shared" si="4"/>
        <v>704.5500000000001</v>
      </c>
      <c r="U16" s="100">
        <f t="shared" si="5"/>
        <v>457.71</v>
      </c>
      <c r="V16" s="99">
        <f t="shared" si="6"/>
        <v>246.39999999999998</v>
      </c>
      <c r="X16" s="99">
        <f t="shared" si="9"/>
        <v>457.71</v>
      </c>
    </row>
    <row r="17" spans="1:24" ht="26.25" customHeight="1">
      <c r="A17" s="353" t="s">
        <v>14</v>
      </c>
      <c r="B17" s="111">
        <v>3</v>
      </c>
      <c r="C17" s="112">
        <v>123</v>
      </c>
      <c r="D17" s="113"/>
      <c r="E17" s="114">
        <v>12.33</v>
      </c>
      <c r="F17" s="111"/>
      <c r="G17" s="111"/>
      <c r="H17" s="111"/>
      <c r="I17" s="115">
        <f t="shared" si="0"/>
        <v>-0.28999999999999915</v>
      </c>
      <c r="J17" s="113"/>
      <c r="K17" s="116">
        <v>8.55</v>
      </c>
      <c r="L17" s="117">
        <f t="shared" si="1"/>
        <v>-3.639999999999999</v>
      </c>
      <c r="M17" s="118">
        <f t="shared" si="7"/>
        <v>-3.639999999999999</v>
      </c>
      <c r="N17" s="116">
        <v>12.42</v>
      </c>
      <c r="O17" s="117">
        <f t="shared" si="2"/>
        <v>-0.5600000000000005</v>
      </c>
      <c r="P17" s="118">
        <f t="shared" si="8"/>
        <v>-0.5600000000000005</v>
      </c>
      <c r="Q17" s="119">
        <f>N17-K17</f>
        <v>3.869999999999999</v>
      </c>
      <c r="R17" s="120"/>
      <c r="S17" s="121"/>
      <c r="T17" s="122">
        <f t="shared" si="4"/>
        <v>1553.58</v>
      </c>
      <c r="U17" s="100">
        <f t="shared" si="5"/>
        <v>1527.66</v>
      </c>
      <c r="V17" s="99">
        <f t="shared" si="6"/>
        <v>25.650000000000002</v>
      </c>
      <c r="X17" s="99">
        <f t="shared" si="9"/>
        <v>1527.66</v>
      </c>
    </row>
    <row r="18" spans="1:24" ht="26.25" customHeight="1">
      <c r="A18" s="353" t="s">
        <v>18</v>
      </c>
      <c r="B18" s="111">
        <v>59</v>
      </c>
      <c r="C18" s="112">
        <v>1</v>
      </c>
      <c r="D18" s="113"/>
      <c r="E18" s="114">
        <v>12.91</v>
      </c>
      <c r="F18" s="111"/>
      <c r="G18" s="111"/>
      <c r="H18" s="111"/>
      <c r="I18" s="115">
        <f t="shared" si="0"/>
        <v>0.2900000000000009</v>
      </c>
      <c r="J18" s="113"/>
      <c r="K18" s="116">
        <v>12.88</v>
      </c>
      <c r="L18" s="117">
        <f t="shared" si="1"/>
        <v>0.6900000000000013</v>
      </c>
      <c r="M18" s="118">
        <f t="shared" si="7"/>
        <v>0.6900000000000013</v>
      </c>
      <c r="N18" s="116">
        <v>14.5</v>
      </c>
      <c r="O18" s="117">
        <f t="shared" si="2"/>
        <v>1.5199999999999996</v>
      </c>
      <c r="P18" s="118">
        <f t="shared" si="8"/>
        <v>1.5199999999999996</v>
      </c>
      <c r="Q18" s="119">
        <f>N18-K18</f>
        <v>1.6199999999999992</v>
      </c>
      <c r="R18" s="120"/>
      <c r="S18" s="121"/>
      <c r="T18" s="122">
        <f t="shared" si="4"/>
        <v>774.6</v>
      </c>
      <c r="U18" s="100">
        <f t="shared" si="5"/>
        <v>14.5</v>
      </c>
      <c r="V18" s="99">
        <f t="shared" si="6"/>
        <v>759.9200000000001</v>
      </c>
      <c r="X18" s="99">
        <f t="shared" si="9"/>
        <v>14.5</v>
      </c>
    </row>
    <row r="19" spans="1:24" ht="26.25" customHeight="1">
      <c r="A19" s="353" t="s">
        <v>20</v>
      </c>
      <c r="B19" s="111">
        <v>64</v>
      </c>
      <c r="C19" s="112">
        <v>64</v>
      </c>
      <c r="D19" s="113"/>
      <c r="E19" s="114">
        <v>13.91</v>
      </c>
      <c r="F19" s="111"/>
      <c r="G19" s="111"/>
      <c r="H19" s="111"/>
      <c r="I19" s="115">
        <f t="shared" si="0"/>
        <v>1.290000000000001</v>
      </c>
      <c r="J19" s="113"/>
      <c r="K19" s="116">
        <v>13.4</v>
      </c>
      <c r="L19" s="117">
        <f t="shared" si="1"/>
        <v>1.2100000000000009</v>
      </c>
      <c r="M19" s="118">
        <f t="shared" si="7"/>
        <v>1.2100000000000009</v>
      </c>
      <c r="N19" s="116">
        <v>14.41</v>
      </c>
      <c r="O19" s="117">
        <f aca="true" t="shared" si="10" ref="O19:O27">N19-$N$27</f>
        <v>1.4299999999999997</v>
      </c>
      <c r="P19" s="118">
        <f t="shared" si="8"/>
        <v>1.4299999999999997</v>
      </c>
      <c r="Q19" s="119">
        <f>N19-K19</f>
        <v>1.0099999999999998</v>
      </c>
      <c r="R19" s="120"/>
      <c r="S19" s="121"/>
      <c r="T19" s="122">
        <f t="shared" si="4"/>
        <v>1780.48</v>
      </c>
      <c r="U19" s="100">
        <f t="shared" si="5"/>
        <v>922.24</v>
      </c>
      <c r="V19" s="99">
        <f t="shared" si="6"/>
        <v>857.6</v>
      </c>
      <c r="X19" s="99">
        <f t="shared" si="9"/>
        <v>922.24</v>
      </c>
    </row>
    <row r="20" spans="1:24" ht="26.25" customHeight="1">
      <c r="A20" s="353" t="s">
        <v>19</v>
      </c>
      <c r="B20" s="111">
        <v>177</v>
      </c>
      <c r="C20" s="112">
        <v>52</v>
      </c>
      <c r="D20" s="113"/>
      <c r="E20" s="114">
        <v>13.16</v>
      </c>
      <c r="F20" s="111"/>
      <c r="G20" s="111"/>
      <c r="H20" s="111"/>
      <c r="I20" s="115">
        <f t="shared" si="0"/>
        <v>0.5400000000000009</v>
      </c>
      <c r="J20" s="113"/>
      <c r="K20" s="116">
        <v>13.08</v>
      </c>
      <c r="L20" s="117">
        <f t="shared" si="1"/>
        <v>0.8900000000000006</v>
      </c>
      <c r="M20" s="118">
        <f t="shared" si="7"/>
        <v>0.8900000000000006</v>
      </c>
      <c r="N20" s="116">
        <v>13.41</v>
      </c>
      <c r="O20" s="117">
        <f t="shared" si="10"/>
        <v>0.4299999999999997</v>
      </c>
      <c r="P20" s="118">
        <f t="shared" si="8"/>
        <v>0.4299999999999997</v>
      </c>
      <c r="Q20" s="119">
        <f t="shared" si="3"/>
        <v>0.33000000000000007</v>
      </c>
      <c r="R20" s="120"/>
      <c r="S20" s="121"/>
      <c r="T20" s="122">
        <f t="shared" si="4"/>
        <v>3013.64</v>
      </c>
      <c r="U20" s="100">
        <f t="shared" si="5"/>
        <v>697.32</v>
      </c>
      <c r="V20" s="99">
        <f t="shared" si="6"/>
        <v>2315.16</v>
      </c>
      <c r="X20" s="99">
        <f t="shared" si="9"/>
        <v>697.32</v>
      </c>
    </row>
    <row r="21" spans="1:24" ht="26.25" customHeight="1">
      <c r="A21" s="353" t="s">
        <v>15</v>
      </c>
      <c r="B21" s="111">
        <v>32</v>
      </c>
      <c r="C21" s="112">
        <v>32</v>
      </c>
      <c r="D21" s="113"/>
      <c r="E21" s="114">
        <v>11.54</v>
      </c>
      <c r="F21" s="111"/>
      <c r="G21" s="111"/>
      <c r="H21" s="111"/>
      <c r="I21" s="115">
        <f t="shared" si="0"/>
        <v>-1.08</v>
      </c>
      <c r="J21" s="113"/>
      <c r="K21" s="116">
        <v>10.32</v>
      </c>
      <c r="L21" s="117">
        <f t="shared" si="1"/>
        <v>-1.8699999999999992</v>
      </c>
      <c r="M21" s="118">
        <f t="shared" si="7"/>
        <v>-1.8699999999999992</v>
      </c>
      <c r="N21" s="116">
        <v>12.74</v>
      </c>
      <c r="O21" s="117">
        <f t="shared" si="10"/>
        <v>-0.2400000000000002</v>
      </c>
      <c r="P21" s="118">
        <f t="shared" si="8"/>
        <v>-0.2400000000000002</v>
      </c>
      <c r="Q21" s="119">
        <f t="shared" si="3"/>
        <v>2.42</v>
      </c>
      <c r="R21" s="120"/>
      <c r="S21" s="121"/>
      <c r="T21" s="122">
        <f t="shared" si="4"/>
        <v>738.56</v>
      </c>
      <c r="U21" s="100">
        <f t="shared" si="5"/>
        <v>407.68</v>
      </c>
      <c r="V21" s="99">
        <f t="shared" si="6"/>
        <v>330.24</v>
      </c>
      <c r="X21" s="99">
        <f t="shared" si="9"/>
        <v>407.68</v>
      </c>
    </row>
    <row r="22" spans="1:24" ht="26.25" customHeight="1">
      <c r="A22" s="353" t="s">
        <v>6</v>
      </c>
      <c r="B22" s="111">
        <v>10</v>
      </c>
      <c r="C22" s="112">
        <v>18</v>
      </c>
      <c r="D22" s="113"/>
      <c r="E22" s="114">
        <v>12.13</v>
      </c>
      <c r="F22" s="111"/>
      <c r="G22" s="111"/>
      <c r="H22" s="111"/>
      <c r="I22" s="115">
        <f t="shared" si="0"/>
        <v>-0.48999999999999844</v>
      </c>
      <c r="J22" s="113"/>
      <c r="K22" s="116">
        <v>12</v>
      </c>
      <c r="L22" s="117">
        <f t="shared" si="1"/>
        <v>-0.1899999999999995</v>
      </c>
      <c r="M22" s="118">
        <f t="shared" si="7"/>
        <v>-0.1899999999999995</v>
      </c>
      <c r="N22" s="116">
        <v>12.2</v>
      </c>
      <c r="O22" s="117">
        <f t="shared" si="10"/>
        <v>-0.7800000000000011</v>
      </c>
      <c r="P22" s="118">
        <f t="shared" si="8"/>
        <v>-0.7800000000000011</v>
      </c>
      <c r="Q22" s="119">
        <f t="shared" si="3"/>
        <v>0.1999999999999993</v>
      </c>
      <c r="R22" s="120"/>
      <c r="S22" s="121"/>
      <c r="T22" s="122">
        <f t="shared" si="4"/>
        <v>339.64000000000004</v>
      </c>
      <c r="U22" s="100">
        <f t="shared" si="5"/>
        <v>219.6</v>
      </c>
      <c r="V22" s="99">
        <f t="shared" si="6"/>
        <v>120</v>
      </c>
      <c r="X22" s="99">
        <f t="shared" si="9"/>
        <v>219.6</v>
      </c>
    </row>
    <row r="23" spans="1:24" ht="26.25" customHeight="1">
      <c r="A23" s="353" t="s">
        <v>16</v>
      </c>
      <c r="B23" s="111">
        <v>235</v>
      </c>
      <c r="C23" s="112">
        <v>125</v>
      </c>
      <c r="D23" s="113"/>
      <c r="E23" s="114">
        <v>11.96</v>
      </c>
      <c r="F23" s="111"/>
      <c r="G23" s="111"/>
      <c r="H23" s="111"/>
      <c r="I23" s="115">
        <f t="shared" si="0"/>
        <v>-0.6599999999999984</v>
      </c>
      <c r="J23" s="113"/>
      <c r="K23" s="116">
        <v>11.3</v>
      </c>
      <c r="L23" s="117">
        <f t="shared" si="1"/>
        <v>-0.8899999999999988</v>
      </c>
      <c r="M23" s="118">
        <f t="shared" si="7"/>
        <v>-0.8899999999999988</v>
      </c>
      <c r="N23" s="116">
        <v>13.17</v>
      </c>
      <c r="O23" s="117">
        <f t="shared" si="10"/>
        <v>0.1899999999999995</v>
      </c>
      <c r="P23" s="118">
        <f t="shared" si="8"/>
        <v>0.1899999999999995</v>
      </c>
      <c r="Q23" s="119">
        <f t="shared" si="3"/>
        <v>1.8699999999999992</v>
      </c>
      <c r="R23" s="120"/>
      <c r="S23" s="121"/>
      <c r="T23" s="122">
        <f t="shared" si="4"/>
        <v>4305.6</v>
      </c>
      <c r="U23" s="100">
        <f t="shared" si="5"/>
        <v>1646.25</v>
      </c>
      <c r="V23" s="99">
        <f t="shared" si="6"/>
        <v>2655.5</v>
      </c>
      <c r="X23" s="99">
        <f t="shared" si="9"/>
        <v>1646.25</v>
      </c>
    </row>
    <row r="24" spans="1:24" ht="26.25" customHeight="1">
      <c r="A24" s="353" t="s">
        <v>7</v>
      </c>
      <c r="B24" s="111">
        <v>66</v>
      </c>
      <c r="C24" s="112">
        <v>21</v>
      </c>
      <c r="D24" s="113"/>
      <c r="E24" s="114">
        <v>13.67</v>
      </c>
      <c r="F24" s="111"/>
      <c r="G24" s="111"/>
      <c r="H24" s="111"/>
      <c r="I24" s="115">
        <f t="shared" si="0"/>
        <v>1.0500000000000007</v>
      </c>
      <c r="J24" s="113"/>
      <c r="K24" s="116">
        <v>13.29</v>
      </c>
      <c r="L24" s="117">
        <f t="shared" si="1"/>
        <v>1.0999999999999996</v>
      </c>
      <c r="M24" s="118">
        <f t="shared" si="7"/>
        <v>1.0999999999999996</v>
      </c>
      <c r="N24" s="116">
        <v>14.81</v>
      </c>
      <c r="O24" s="117">
        <f t="shared" si="10"/>
        <v>1.83</v>
      </c>
      <c r="P24" s="118">
        <f t="shared" si="8"/>
        <v>1.83</v>
      </c>
      <c r="Q24" s="119">
        <f t="shared" si="3"/>
        <v>1.5200000000000014</v>
      </c>
      <c r="R24" s="120"/>
      <c r="S24" s="121"/>
      <c r="T24" s="122">
        <f t="shared" si="4"/>
        <v>1189.29</v>
      </c>
      <c r="U24" s="100">
        <f t="shared" si="5"/>
        <v>311.01</v>
      </c>
      <c r="V24" s="99">
        <f t="shared" si="6"/>
        <v>877.14</v>
      </c>
      <c r="X24" s="99">
        <f t="shared" si="9"/>
        <v>311.01</v>
      </c>
    </row>
    <row r="25" spans="1:24" ht="26.25" customHeight="1">
      <c r="A25" s="353" t="s">
        <v>17</v>
      </c>
      <c r="B25" s="111">
        <v>18</v>
      </c>
      <c r="C25" s="112">
        <v>158</v>
      </c>
      <c r="D25" s="113"/>
      <c r="E25" s="114">
        <v>12.17</v>
      </c>
      <c r="F25" s="111"/>
      <c r="G25" s="111"/>
      <c r="H25" s="111"/>
      <c r="I25" s="115">
        <f t="shared" si="0"/>
        <v>-0.4499999999999993</v>
      </c>
      <c r="J25" s="113"/>
      <c r="K25" s="116">
        <v>11.53</v>
      </c>
      <c r="L25" s="117">
        <f t="shared" si="1"/>
        <v>-0.6600000000000001</v>
      </c>
      <c r="M25" s="118">
        <f t="shared" si="7"/>
        <v>-0.6600000000000001</v>
      </c>
      <c r="N25" s="116">
        <v>12.24</v>
      </c>
      <c r="O25" s="117">
        <f t="shared" si="10"/>
        <v>-0.7400000000000002</v>
      </c>
      <c r="P25" s="118">
        <f t="shared" si="8"/>
        <v>-0.7400000000000002</v>
      </c>
      <c r="Q25" s="119">
        <f>N25-K25</f>
        <v>0.7100000000000009</v>
      </c>
      <c r="R25" s="120"/>
      <c r="S25" s="121"/>
      <c r="T25" s="122">
        <f t="shared" si="4"/>
        <v>2141.92</v>
      </c>
      <c r="U25" s="100">
        <f t="shared" si="5"/>
        <v>1933.92</v>
      </c>
      <c r="V25" s="99">
        <f t="shared" si="6"/>
        <v>207.54</v>
      </c>
      <c r="X25" s="99">
        <f t="shared" si="9"/>
        <v>1933.92</v>
      </c>
    </row>
    <row r="26" spans="1:24" ht="26.25" customHeight="1" thickBot="1">
      <c r="A26" s="353" t="s">
        <v>86</v>
      </c>
      <c r="B26" s="111">
        <v>7</v>
      </c>
      <c r="C26" s="112">
        <v>1</v>
      </c>
      <c r="D26" s="113"/>
      <c r="E26" s="114">
        <v>11.02</v>
      </c>
      <c r="F26" s="111"/>
      <c r="G26" s="111"/>
      <c r="H26" s="111"/>
      <c r="I26" s="115">
        <f t="shared" si="0"/>
        <v>-1.5999999999999996</v>
      </c>
      <c r="J26" s="113"/>
      <c r="K26" s="200">
        <v>11.28</v>
      </c>
      <c r="L26" s="201">
        <f t="shared" si="1"/>
        <v>-0.9100000000000001</v>
      </c>
      <c r="M26" s="202">
        <f t="shared" si="7"/>
        <v>-0.9100000000000001</v>
      </c>
      <c r="N26" s="200">
        <v>9.16</v>
      </c>
      <c r="O26" s="201">
        <f t="shared" si="10"/>
        <v>-3.8200000000000003</v>
      </c>
      <c r="P26" s="202">
        <f t="shared" si="8"/>
        <v>-3.8200000000000003</v>
      </c>
      <c r="Q26" s="119">
        <f>N26-K26</f>
        <v>-2.119999999999999</v>
      </c>
      <c r="R26" s="120"/>
      <c r="S26" s="121"/>
      <c r="T26" s="122">
        <f t="shared" si="4"/>
        <v>88.16</v>
      </c>
      <c r="U26" s="100">
        <f t="shared" si="5"/>
        <v>9.16</v>
      </c>
      <c r="V26" s="99">
        <f t="shared" si="6"/>
        <v>78.96</v>
      </c>
      <c r="X26" s="99">
        <f t="shared" si="9"/>
        <v>9.16</v>
      </c>
    </row>
    <row r="27" spans="1:24" ht="24" customHeight="1" thickBot="1">
      <c r="A27" s="123" t="s">
        <v>77</v>
      </c>
      <c r="B27" s="174">
        <f>SUM(B5:B26)</f>
        <v>1003</v>
      </c>
      <c r="C27" s="175">
        <f>SUM(C5:C26)</f>
        <v>1174</v>
      </c>
      <c r="D27" s="126"/>
      <c r="E27" s="341">
        <v>12.62</v>
      </c>
      <c r="F27" s="124"/>
      <c r="G27" s="124"/>
      <c r="H27" s="124"/>
      <c r="I27" s="125">
        <f t="shared" si="0"/>
        <v>0</v>
      </c>
      <c r="J27" s="126"/>
      <c r="K27" s="342">
        <v>12.19</v>
      </c>
      <c r="L27" s="124">
        <f t="shared" si="1"/>
        <v>0</v>
      </c>
      <c r="M27" s="203">
        <f t="shared" si="7"/>
        <v>0</v>
      </c>
      <c r="N27" s="342">
        <v>12.98</v>
      </c>
      <c r="O27" s="124">
        <f t="shared" si="10"/>
        <v>0</v>
      </c>
      <c r="P27" s="203">
        <f t="shared" si="8"/>
        <v>0</v>
      </c>
      <c r="Q27" s="127">
        <f>N27-K27</f>
        <v>0.7900000000000009</v>
      </c>
      <c r="R27" s="113"/>
      <c r="T27" s="122">
        <f>SUM(T5:T26)</f>
        <v>22040.27</v>
      </c>
      <c r="U27" s="100">
        <f>SUM(SUM(U5:U26))</f>
        <v>11250.19</v>
      </c>
      <c r="V27" s="99">
        <f>SUM(V5:V26)</f>
        <v>10777.36</v>
      </c>
      <c r="X27" s="99">
        <f>SUM(X5:X26)</f>
        <v>11250.19</v>
      </c>
    </row>
    <row r="28" spans="2:23" ht="15">
      <c r="B28" s="176"/>
      <c r="C28" s="176">
        <f>SUM(B27:C27)</f>
        <v>2177</v>
      </c>
      <c r="D28" s="99"/>
      <c r="K28" s="102"/>
      <c r="L28" s="102"/>
      <c r="M28" s="102"/>
      <c r="N28" s="102"/>
      <c r="O28" s="102"/>
      <c r="P28" s="102"/>
      <c r="Q28" s="102"/>
      <c r="S28" s="121"/>
      <c r="T28" s="122"/>
      <c r="U28" s="122"/>
      <c r="V28" s="121"/>
      <c r="W28" s="121"/>
    </row>
    <row r="29" spans="2:24" ht="12.75">
      <c r="B29" s="98"/>
      <c r="C29" s="99"/>
      <c r="D29" s="98"/>
      <c r="E29" s="98"/>
      <c r="U29" s="122"/>
      <c r="V29" s="121"/>
      <c r="W29" s="121"/>
      <c r="X29" s="99">
        <f>X27/SUM(C5:C26)</f>
        <v>9.58278534923339</v>
      </c>
    </row>
    <row r="30" spans="2:23" ht="12.75">
      <c r="B30" s="98"/>
      <c r="C30" s="98"/>
      <c r="D30" s="98"/>
      <c r="E30" s="98"/>
      <c r="U30" s="122"/>
      <c r="V30" s="121"/>
      <c r="W30" s="121"/>
    </row>
    <row r="31" ht="12.75">
      <c r="E31" s="98"/>
    </row>
    <row r="32" spans="3:4" ht="15">
      <c r="C32" s="99"/>
      <c r="D32" s="99"/>
    </row>
  </sheetData>
  <sheetProtection/>
  <mergeCells count="1">
    <mergeCell ref="A1:Q1"/>
  </mergeCells>
  <printOptions/>
  <pageMargins left="0.16" right="0.16" top="0.18" bottom="0.18" header="0.17" footer="0.18"/>
  <pageSetup horizontalDpi="300" verticalDpi="300" orientation="landscape" paperSize="9" scale="79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zoomScalePageLayoutView="0" workbookViewId="0" topLeftCell="A4">
      <selection activeCell="B6" sqref="B6"/>
    </sheetView>
  </sheetViews>
  <sheetFormatPr defaultColWidth="11.421875" defaultRowHeight="12.75"/>
  <cols>
    <col min="1" max="1" width="27.8515625" style="205" bestFit="1" customWidth="1"/>
    <col min="2" max="2" width="9.7109375" style="260" bestFit="1" customWidth="1"/>
    <col min="3" max="4" width="9.57421875" style="260" customWidth="1"/>
    <col min="5" max="5" width="9.8515625" style="260" customWidth="1"/>
    <col min="6" max="6" width="9.421875" style="260" bestFit="1" customWidth="1"/>
    <col min="7" max="7" width="9.140625" style="260" customWidth="1"/>
    <col min="8" max="8" width="7.7109375" style="260" customWidth="1"/>
    <col min="9" max="9" width="10.57421875" style="260" customWidth="1"/>
    <col min="10" max="10" width="10.7109375" style="260" customWidth="1"/>
    <col min="11" max="11" width="4.28125" style="205" customWidth="1"/>
    <col min="12" max="12" width="26.140625" style="205" customWidth="1"/>
    <col min="13" max="16384" width="11.421875" style="205" customWidth="1"/>
  </cols>
  <sheetData>
    <row r="1" spans="1:10" ht="13.5" customHeight="1" thickBot="1">
      <c r="A1" s="204" t="str">
        <f>B1</f>
        <v>ACADEMIE  :                  </v>
      </c>
      <c r="B1" s="375" t="s">
        <v>102</v>
      </c>
      <c r="C1" s="376"/>
      <c r="D1" s="376"/>
      <c r="E1" s="376"/>
      <c r="F1" s="376"/>
      <c r="G1" s="376"/>
      <c r="H1" s="376"/>
      <c r="I1" s="376"/>
      <c r="J1" s="377"/>
    </row>
    <row r="2" spans="1:10" ht="13.5" customHeight="1">
      <c r="A2" s="204"/>
      <c r="B2" s="368" t="s">
        <v>103</v>
      </c>
      <c r="C2" s="369"/>
      <c r="D2" s="369"/>
      <c r="E2" s="370" t="s">
        <v>104</v>
      </c>
      <c r="F2" s="371"/>
      <c r="G2" s="372"/>
      <c r="H2" s="373" t="s">
        <v>105</v>
      </c>
      <c r="I2" s="373"/>
      <c r="J2" s="374"/>
    </row>
    <row r="3" spans="1:10" ht="21" customHeight="1" thickBot="1">
      <c r="A3" s="206"/>
      <c r="B3" s="207" t="s">
        <v>106</v>
      </c>
      <c r="C3" s="208" t="s">
        <v>107</v>
      </c>
      <c r="D3" s="209" t="s">
        <v>108</v>
      </c>
      <c r="E3" s="210" t="s">
        <v>106</v>
      </c>
      <c r="F3" s="211" t="s">
        <v>107</v>
      </c>
      <c r="G3" s="212" t="s">
        <v>108</v>
      </c>
      <c r="H3" s="213" t="s">
        <v>106</v>
      </c>
      <c r="I3" s="214" t="s">
        <v>107</v>
      </c>
      <c r="J3" s="215" t="s">
        <v>108</v>
      </c>
    </row>
    <row r="4" spans="1:10" ht="13.5" customHeight="1" thickBot="1">
      <c r="A4" s="216" t="s">
        <v>109</v>
      </c>
      <c r="B4" s="217"/>
      <c r="C4" s="217"/>
      <c r="D4" s="217"/>
      <c r="E4" s="218"/>
      <c r="F4" s="218"/>
      <c r="G4" s="218"/>
      <c r="H4" s="219"/>
      <c r="I4" s="219"/>
      <c r="J4" s="220"/>
    </row>
    <row r="5" spans="1:10" ht="15" customHeight="1">
      <c r="A5" s="221" t="s">
        <v>55</v>
      </c>
      <c r="B5" s="222">
        <v>225</v>
      </c>
      <c r="C5" s="231">
        <f aca="true" t="shared" si="0" ref="C5:C18">IF(B5="","",(B5/$B$31)*3)</f>
        <v>0.1928020565552699</v>
      </c>
      <c r="D5" s="223">
        <v>12.36</v>
      </c>
      <c r="E5" s="224">
        <v>346</v>
      </c>
      <c r="F5" s="234">
        <f aca="true" t="shared" si="1" ref="F5:F18">IF(E5="","",(E5/$E$31)*3)</f>
        <v>0.3498483316481294</v>
      </c>
      <c r="G5" s="225">
        <v>12.08</v>
      </c>
      <c r="H5" s="226">
        <f>IF(B5+E5=0,0,B5+E5)</f>
        <v>571</v>
      </c>
      <c r="I5" s="227">
        <f>IF(H5=0,"",(H5/$H$31)*3)</f>
        <v>0.26484230055658625</v>
      </c>
      <c r="J5" s="228">
        <f>IF((D5*B5)+(G5*E5)="",0,IF(H5=0,0,((D5*B5)+(G5*E5))/H5))</f>
        <v>12.190332749562172</v>
      </c>
    </row>
    <row r="6" spans="1:10" ht="15" customHeight="1">
      <c r="A6" s="229" t="s">
        <v>85</v>
      </c>
      <c r="B6" s="230">
        <v>9</v>
      </c>
      <c r="C6" s="231">
        <f t="shared" si="0"/>
        <v>0.007712082262210797</v>
      </c>
      <c r="D6" s="232">
        <v>17.17</v>
      </c>
      <c r="E6" s="233">
        <v>27</v>
      </c>
      <c r="F6" s="234">
        <f t="shared" si="1"/>
        <v>0.02730030333670374</v>
      </c>
      <c r="G6" s="235">
        <v>14.35</v>
      </c>
      <c r="H6" s="236">
        <f aca="true" t="shared" si="2" ref="H6:H30">IF(B6+E6=0,0,B6+E6)</f>
        <v>36</v>
      </c>
      <c r="I6" s="237">
        <f aca="true" t="shared" si="3" ref="I6:I29">IF(H6=0,"",(H6/$H$31)*3)</f>
        <v>0.016697588126159554</v>
      </c>
      <c r="J6" s="238">
        <f aca="true" t="shared" si="4" ref="J6:J30">IF((D6*B6)+(G6*E6)="",0,IF(H6=0,0,((D6*B6)+(G6*E6))/H6))</f>
        <v>15.055</v>
      </c>
    </row>
    <row r="7" spans="1:10" ht="15" customHeight="1">
      <c r="A7" s="229" t="s">
        <v>110</v>
      </c>
      <c r="B7" s="230">
        <v>331</v>
      </c>
      <c r="C7" s="231">
        <f t="shared" si="0"/>
        <v>0.28363324764353043</v>
      </c>
      <c r="D7" s="232">
        <v>12.26</v>
      </c>
      <c r="E7" s="233">
        <v>207</v>
      </c>
      <c r="F7" s="234">
        <f t="shared" si="1"/>
        <v>0.20930232558139533</v>
      </c>
      <c r="G7" s="235">
        <v>11.65</v>
      </c>
      <c r="H7" s="236">
        <f t="shared" si="2"/>
        <v>538</v>
      </c>
      <c r="I7" s="237">
        <f t="shared" si="3"/>
        <v>0.2495361781076067</v>
      </c>
      <c r="J7" s="238">
        <f t="shared" si="4"/>
        <v>12.025297397769517</v>
      </c>
    </row>
    <row r="8" spans="1:10" ht="15" customHeight="1">
      <c r="A8" s="239" t="s">
        <v>111</v>
      </c>
      <c r="B8" s="230">
        <v>33</v>
      </c>
      <c r="C8" s="231">
        <f t="shared" si="0"/>
        <v>0.02827763496143959</v>
      </c>
      <c r="D8" s="232">
        <v>13.33</v>
      </c>
      <c r="E8" s="233">
        <v>1</v>
      </c>
      <c r="F8" s="234">
        <f t="shared" si="1"/>
        <v>0.0010111223458038423</v>
      </c>
      <c r="G8" s="235">
        <v>13</v>
      </c>
      <c r="H8" s="236">
        <f t="shared" si="2"/>
        <v>34</v>
      </c>
      <c r="I8" s="237">
        <f t="shared" si="3"/>
        <v>0.01576994434137291</v>
      </c>
      <c r="J8" s="238">
        <f t="shared" si="4"/>
        <v>13.320294117647059</v>
      </c>
    </row>
    <row r="9" spans="1:10" ht="15" customHeight="1">
      <c r="A9" s="229" t="s">
        <v>4</v>
      </c>
      <c r="B9" s="230">
        <v>27</v>
      </c>
      <c r="C9" s="231">
        <f t="shared" si="0"/>
        <v>0.02313624678663239</v>
      </c>
      <c r="D9" s="232">
        <v>10.81</v>
      </c>
      <c r="E9" s="233">
        <v>4</v>
      </c>
      <c r="F9" s="234">
        <f t="shared" si="1"/>
        <v>0.004044489383215369</v>
      </c>
      <c r="G9" s="235">
        <v>12.5</v>
      </c>
      <c r="H9" s="236">
        <f t="shared" si="2"/>
        <v>31</v>
      </c>
      <c r="I9" s="237">
        <f t="shared" si="3"/>
        <v>0.01437847866419295</v>
      </c>
      <c r="J9" s="238">
        <f t="shared" si="4"/>
        <v>11.028064516129032</v>
      </c>
    </row>
    <row r="10" spans="1:10" ht="15" customHeight="1">
      <c r="A10" s="229" t="s">
        <v>112</v>
      </c>
      <c r="B10" s="230">
        <v>71</v>
      </c>
      <c r="C10" s="231">
        <f t="shared" si="0"/>
        <v>0.06083976006855184</v>
      </c>
      <c r="D10" s="232">
        <v>12.67</v>
      </c>
      <c r="E10" s="233">
        <v>89</v>
      </c>
      <c r="F10" s="234">
        <f t="shared" si="1"/>
        <v>0.08998988877654196</v>
      </c>
      <c r="G10" s="235">
        <v>10.39</v>
      </c>
      <c r="H10" s="236">
        <f t="shared" si="2"/>
        <v>160</v>
      </c>
      <c r="I10" s="237">
        <f t="shared" si="3"/>
        <v>0.07421150278293136</v>
      </c>
      <c r="J10" s="238">
        <v>11.08</v>
      </c>
    </row>
    <row r="11" spans="1:10" ht="15" customHeight="1">
      <c r="A11" s="229" t="s">
        <v>113</v>
      </c>
      <c r="B11" s="230">
        <v>290</v>
      </c>
      <c r="C11" s="231">
        <f t="shared" si="0"/>
        <v>0.2485004284490146</v>
      </c>
      <c r="D11" s="232">
        <v>13.3</v>
      </c>
      <c r="E11" s="233">
        <v>57</v>
      </c>
      <c r="F11" s="234">
        <f t="shared" si="1"/>
        <v>0.05763397371081901</v>
      </c>
      <c r="G11" s="235">
        <v>10.89</v>
      </c>
      <c r="H11" s="236">
        <f t="shared" si="2"/>
        <v>347</v>
      </c>
      <c r="I11" s="237">
        <f t="shared" si="3"/>
        <v>0.16094619666048238</v>
      </c>
      <c r="J11" s="238">
        <v>13.08</v>
      </c>
    </row>
    <row r="12" spans="1:10" ht="15" customHeight="1">
      <c r="A12" s="229" t="s">
        <v>114</v>
      </c>
      <c r="B12" s="230">
        <v>27</v>
      </c>
      <c r="C12" s="231">
        <f t="shared" si="0"/>
        <v>0.02313624678663239</v>
      </c>
      <c r="D12" s="232">
        <v>13.09</v>
      </c>
      <c r="E12" s="233">
        <v>19</v>
      </c>
      <c r="F12" s="234">
        <f t="shared" si="1"/>
        <v>0.019211324570273004</v>
      </c>
      <c r="G12" s="235">
        <v>10.01</v>
      </c>
      <c r="H12" s="236">
        <f t="shared" si="2"/>
        <v>46</v>
      </c>
      <c r="I12" s="237">
        <f t="shared" si="3"/>
        <v>0.021335807050092765</v>
      </c>
      <c r="J12" s="238">
        <f t="shared" si="4"/>
        <v>11.817826086956522</v>
      </c>
    </row>
    <row r="13" spans="1:10" ht="15" customHeight="1">
      <c r="A13" s="229" t="s">
        <v>27</v>
      </c>
      <c r="B13" s="230">
        <v>135</v>
      </c>
      <c r="C13" s="231">
        <f t="shared" si="0"/>
        <v>0.11568123393316196</v>
      </c>
      <c r="D13" s="232">
        <v>11.57</v>
      </c>
      <c r="E13" s="233">
        <v>175</v>
      </c>
      <c r="F13" s="234">
        <f t="shared" si="1"/>
        <v>0.1769464105156724</v>
      </c>
      <c r="G13" s="235">
        <v>10.46</v>
      </c>
      <c r="H13" s="236">
        <f t="shared" si="2"/>
        <v>310</v>
      </c>
      <c r="I13" s="237">
        <f t="shared" si="3"/>
        <v>0.1437847866419295</v>
      </c>
      <c r="J13" s="238">
        <v>10.97</v>
      </c>
    </row>
    <row r="14" spans="1:10" ht="15" customHeight="1">
      <c r="A14" s="229" t="s">
        <v>42</v>
      </c>
      <c r="B14" s="230">
        <v>61</v>
      </c>
      <c r="C14" s="231">
        <f t="shared" si="0"/>
        <v>0.05227077977720651</v>
      </c>
      <c r="D14" s="232">
        <v>13.97</v>
      </c>
      <c r="E14" s="233">
        <v>36</v>
      </c>
      <c r="F14" s="234">
        <f t="shared" si="1"/>
        <v>0.03640040444893832</v>
      </c>
      <c r="G14" s="235">
        <v>13.6</v>
      </c>
      <c r="H14" s="236">
        <f t="shared" si="2"/>
        <v>97</v>
      </c>
      <c r="I14" s="237">
        <f t="shared" si="3"/>
        <v>0.044990723562152134</v>
      </c>
      <c r="J14" s="238">
        <f t="shared" si="4"/>
        <v>13.832680412371134</v>
      </c>
    </row>
    <row r="15" spans="1:10" ht="15" customHeight="1">
      <c r="A15" s="239" t="s">
        <v>56</v>
      </c>
      <c r="B15" s="230">
        <v>137</v>
      </c>
      <c r="C15" s="231">
        <f t="shared" si="0"/>
        <v>0.117395029991431</v>
      </c>
      <c r="D15" s="232">
        <v>12.36</v>
      </c>
      <c r="E15" s="233">
        <v>5</v>
      </c>
      <c r="F15" s="234">
        <f t="shared" si="1"/>
        <v>0.005055611729019211</v>
      </c>
      <c r="G15" s="235">
        <v>4.4</v>
      </c>
      <c r="H15" s="236">
        <f t="shared" si="2"/>
        <v>142</v>
      </c>
      <c r="I15" s="237">
        <f t="shared" si="3"/>
        <v>0.06586270871985159</v>
      </c>
      <c r="J15" s="238">
        <f t="shared" si="4"/>
        <v>12.079718309859155</v>
      </c>
    </row>
    <row r="16" spans="1:10" ht="15" customHeight="1">
      <c r="A16" s="229" t="s">
        <v>115</v>
      </c>
      <c r="B16" s="230">
        <v>273</v>
      </c>
      <c r="C16" s="231">
        <f t="shared" si="0"/>
        <v>0.23393316195372751</v>
      </c>
      <c r="D16" s="232">
        <v>13.47</v>
      </c>
      <c r="E16" s="233">
        <v>87</v>
      </c>
      <c r="F16" s="234">
        <f t="shared" si="1"/>
        <v>0.08796764408493428</v>
      </c>
      <c r="G16" s="235">
        <v>12.54</v>
      </c>
      <c r="H16" s="236">
        <f t="shared" si="2"/>
        <v>360</v>
      </c>
      <c r="I16" s="237">
        <f t="shared" si="3"/>
        <v>0.16697588126159554</v>
      </c>
      <c r="J16" s="238">
        <f t="shared" si="4"/>
        <v>13.245250000000002</v>
      </c>
    </row>
    <row r="17" spans="1:10" ht="15" customHeight="1">
      <c r="A17" s="229" t="s">
        <v>116</v>
      </c>
      <c r="B17" s="230"/>
      <c r="C17" s="231">
        <f t="shared" si="0"/>
      </c>
      <c r="D17" s="232"/>
      <c r="E17" s="233"/>
      <c r="F17" s="234">
        <f t="shared" si="1"/>
      </c>
      <c r="G17" s="235"/>
      <c r="H17" s="236">
        <f t="shared" si="2"/>
        <v>0</v>
      </c>
      <c r="I17" s="237">
        <f t="shared" si="3"/>
      </c>
      <c r="J17" s="238">
        <f t="shared" si="4"/>
        <v>0</v>
      </c>
    </row>
    <row r="18" spans="1:10" ht="15" customHeight="1">
      <c r="A18" s="229" t="s">
        <v>117</v>
      </c>
      <c r="B18" s="230">
        <v>76</v>
      </c>
      <c r="C18" s="231">
        <f t="shared" si="0"/>
        <v>0.06512425021422451</v>
      </c>
      <c r="D18" s="232">
        <v>14.05</v>
      </c>
      <c r="E18" s="233">
        <v>74</v>
      </c>
      <c r="F18" s="234">
        <f t="shared" si="1"/>
        <v>0.07482305358948432</v>
      </c>
      <c r="G18" s="235">
        <v>12.09</v>
      </c>
      <c r="H18" s="236">
        <f t="shared" si="2"/>
        <v>150</v>
      </c>
      <c r="I18" s="237">
        <f t="shared" si="3"/>
        <v>0.06957328385899814</v>
      </c>
      <c r="J18" s="238">
        <v>13.11</v>
      </c>
    </row>
    <row r="19" spans="1:10" ht="15" customHeight="1">
      <c r="A19" s="229" t="s">
        <v>58</v>
      </c>
      <c r="B19" s="230"/>
      <c r="C19" s="231">
        <f aca="true" t="shared" si="5" ref="C19:C30">IF(B19="","",(B19/$B$31)*3)</f>
      </c>
      <c r="D19" s="232"/>
      <c r="E19" s="233"/>
      <c r="F19" s="234">
        <f aca="true" t="shared" si="6" ref="F19:F30">IF(E19="","",(E19/$E$31)*3)</f>
      </c>
      <c r="G19" s="235"/>
      <c r="H19" s="236">
        <f t="shared" si="2"/>
        <v>0</v>
      </c>
      <c r="I19" s="237">
        <f t="shared" si="3"/>
      </c>
      <c r="J19" s="238">
        <f t="shared" si="4"/>
        <v>0</v>
      </c>
    </row>
    <row r="20" spans="1:10" ht="15" customHeight="1">
      <c r="A20" s="229" t="s">
        <v>118</v>
      </c>
      <c r="B20" s="230">
        <v>341</v>
      </c>
      <c r="C20" s="231">
        <f t="shared" si="5"/>
        <v>0.29220222793487577</v>
      </c>
      <c r="D20" s="232">
        <v>13.96</v>
      </c>
      <c r="E20" s="233">
        <v>411</v>
      </c>
      <c r="F20" s="234">
        <f t="shared" si="6"/>
        <v>0.4155712841253792</v>
      </c>
      <c r="G20" s="235">
        <v>13.96</v>
      </c>
      <c r="H20" s="236">
        <f t="shared" si="2"/>
        <v>752</v>
      </c>
      <c r="I20" s="237">
        <f t="shared" si="3"/>
        <v>0.34879406307977734</v>
      </c>
      <c r="J20" s="238">
        <f t="shared" si="4"/>
        <v>13.960000000000003</v>
      </c>
    </row>
    <row r="21" spans="1:10" ht="15" customHeight="1">
      <c r="A21" s="229" t="s">
        <v>54</v>
      </c>
      <c r="B21" s="230">
        <v>204</v>
      </c>
      <c r="C21" s="231">
        <f t="shared" si="5"/>
        <v>0.17480719794344474</v>
      </c>
      <c r="D21" s="232">
        <v>12.11</v>
      </c>
      <c r="E21" s="233">
        <v>20</v>
      </c>
      <c r="F21" s="234">
        <f t="shared" si="6"/>
        <v>0.020222446916076844</v>
      </c>
      <c r="G21" s="235">
        <v>8.92</v>
      </c>
      <c r="H21" s="236">
        <f t="shared" si="2"/>
        <v>224</v>
      </c>
      <c r="I21" s="237">
        <f t="shared" si="3"/>
        <v>0.1038961038961039</v>
      </c>
      <c r="J21" s="238">
        <f t="shared" si="4"/>
        <v>11.825178571428571</v>
      </c>
    </row>
    <row r="22" spans="1:10" ht="15" customHeight="1">
      <c r="A22" s="229" t="s">
        <v>44</v>
      </c>
      <c r="B22" s="230">
        <v>110</v>
      </c>
      <c r="C22" s="231">
        <f t="shared" si="5"/>
        <v>0.09425878320479862</v>
      </c>
      <c r="D22" s="232">
        <v>13.86</v>
      </c>
      <c r="E22" s="233">
        <v>13</v>
      </c>
      <c r="F22" s="234">
        <f t="shared" si="6"/>
        <v>0.01314459049544995</v>
      </c>
      <c r="G22" s="235">
        <v>10.31</v>
      </c>
      <c r="H22" s="236">
        <f t="shared" si="2"/>
        <v>123</v>
      </c>
      <c r="I22" s="237">
        <f t="shared" si="3"/>
        <v>0.057050092764378474</v>
      </c>
      <c r="J22" s="238">
        <f t="shared" si="4"/>
        <v>13.48479674796748</v>
      </c>
    </row>
    <row r="23" spans="1:10" ht="15" customHeight="1">
      <c r="A23" s="229" t="s">
        <v>119</v>
      </c>
      <c r="B23" s="230">
        <v>26</v>
      </c>
      <c r="C23" s="231">
        <f t="shared" si="5"/>
        <v>0.022279348757497857</v>
      </c>
      <c r="D23" s="232">
        <v>12.86</v>
      </c>
      <c r="E23" s="233">
        <v>30</v>
      </c>
      <c r="F23" s="234">
        <f t="shared" si="6"/>
        <v>0.030333670374115267</v>
      </c>
      <c r="G23" s="235">
        <v>10.73</v>
      </c>
      <c r="H23" s="236">
        <f t="shared" si="2"/>
        <v>56</v>
      </c>
      <c r="I23" s="237">
        <f t="shared" si="3"/>
        <v>0.025974025974025976</v>
      </c>
      <c r="J23" s="238">
        <f t="shared" si="4"/>
        <v>11.718928571428572</v>
      </c>
    </row>
    <row r="24" spans="1:10" ht="15" customHeight="1">
      <c r="A24" s="229" t="s">
        <v>40</v>
      </c>
      <c r="B24" s="230">
        <v>56</v>
      </c>
      <c r="C24" s="231">
        <f t="shared" si="5"/>
        <v>0.047986289631533854</v>
      </c>
      <c r="D24" s="232">
        <v>13.11</v>
      </c>
      <c r="E24" s="233">
        <v>2</v>
      </c>
      <c r="F24" s="234">
        <f t="shared" si="6"/>
        <v>0.0020222446916076846</v>
      </c>
      <c r="G24" s="235">
        <v>11</v>
      </c>
      <c r="H24" s="236">
        <f t="shared" si="2"/>
        <v>58</v>
      </c>
      <c r="I24" s="237">
        <f t="shared" si="3"/>
        <v>0.026901669758812616</v>
      </c>
      <c r="J24" s="238">
        <f t="shared" si="4"/>
        <v>13.037241379310345</v>
      </c>
    </row>
    <row r="25" spans="1:10" ht="15" customHeight="1">
      <c r="A25" s="229" t="s">
        <v>120</v>
      </c>
      <c r="B25" s="230">
        <v>208</v>
      </c>
      <c r="C25" s="231">
        <f t="shared" si="5"/>
        <v>0.17823479005998286</v>
      </c>
      <c r="D25" s="232">
        <v>13.2</v>
      </c>
      <c r="E25" s="233">
        <v>297</v>
      </c>
      <c r="F25" s="234">
        <f t="shared" si="6"/>
        <v>0.30030333670374115</v>
      </c>
      <c r="G25" s="235">
        <v>11.47</v>
      </c>
      <c r="H25" s="236">
        <f t="shared" si="2"/>
        <v>505</v>
      </c>
      <c r="I25" s="237">
        <f t="shared" si="3"/>
        <v>0.2342300556586271</v>
      </c>
      <c r="J25" s="238">
        <f t="shared" si="4"/>
        <v>12.182554455445546</v>
      </c>
    </row>
    <row r="26" spans="1:10" ht="15" customHeight="1">
      <c r="A26" s="229" t="s">
        <v>26</v>
      </c>
      <c r="B26" s="230">
        <v>87</v>
      </c>
      <c r="C26" s="231">
        <f t="shared" si="5"/>
        <v>0.07455012853470437</v>
      </c>
      <c r="D26" s="232">
        <v>13.37</v>
      </c>
      <c r="E26" s="233">
        <v>141</v>
      </c>
      <c r="F26" s="234">
        <f t="shared" si="6"/>
        <v>0.14256825075834176</v>
      </c>
      <c r="G26" s="235">
        <v>12.28</v>
      </c>
      <c r="H26" s="236">
        <f t="shared" si="2"/>
        <v>228</v>
      </c>
      <c r="I26" s="237">
        <f t="shared" si="3"/>
        <v>0.10575139146567716</v>
      </c>
      <c r="J26" s="238">
        <f t="shared" si="4"/>
        <v>12.69592105263158</v>
      </c>
    </row>
    <row r="27" spans="1:10" ht="15" customHeight="1">
      <c r="A27" s="229" t="s">
        <v>121</v>
      </c>
      <c r="B27" s="230">
        <v>9</v>
      </c>
      <c r="C27" s="231">
        <f t="shared" si="5"/>
        <v>0.007712082262210797</v>
      </c>
      <c r="D27" s="232">
        <v>12.44</v>
      </c>
      <c r="E27" s="233">
        <v>4</v>
      </c>
      <c r="F27" s="234">
        <f t="shared" si="6"/>
        <v>0.004044489383215369</v>
      </c>
      <c r="G27" s="235">
        <v>12.88</v>
      </c>
      <c r="H27" s="236">
        <f t="shared" si="2"/>
        <v>13</v>
      </c>
      <c r="I27" s="237">
        <f t="shared" si="3"/>
        <v>0.006029684601113172</v>
      </c>
      <c r="J27" s="238">
        <f t="shared" si="4"/>
        <v>12.575384615384614</v>
      </c>
    </row>
    <row r="28" spans="1:10" ht="15" customHeight="1">
      <c r="A28" s="229" t="s">
        <v>89</v>
      </c>
      <c r="B28" s="230">
        <v>24</v>
      </c>
      <c r="C28" s="231">
        <f t="shared" si="5"/>
        <v>0.020565552699228794</v>
      </c>
      <c r="D28" s="232">
        <v>13.98</v>
      </c>
      <c r="E28" s="233">
        <v>66</v>
      </c>
      <c r="F28" s="234">
        <f t="shared" si="6"/>
        <v>0.06673407482305359</v>
      </c>
      <c r="G28" s="235">
        <v>12.45</v>
      </c>
      <c r="H28" s="236">
        <f t="shared" si="2"/>
        <v>90</v>
      </c>
      <c r="I28" s="237">
        <f t="shared" si="3"/>
        <v>0.041743970315398886</v>
      </c>
      <c r="J28" s="238">
        <f t="shared" si="4"/>
        <v>12.857999999999997</v>
      </c>
    </row>
    <row r="29" spans="1:10" ht="15" customHeight="1">
      <c r="A29" s="229" t="s">
        <v>122</v>
      </c>
      <c r="B29" s="230">
        <v>123</v>
      </c>
      <c r="C29" s="231">
        <f t="shared" si="5"/>
        <v>0.10539845758354754</v>
      </c>
      <c r="D29" s="232">
        <v>13.69</v>
      </c>
      <c r="E29" s="233">
        <v>134</v>
      </c>
      <c r="F29" s="234">
        <f t="shared" si="6"/>
        <v>0.13549039433771487</v>
      </c>
      <c r="G29" s="235">
        <v>11.63</v>
      </c>
      <c r="H29" s="236">
        <f t="shared" si="2"/>
        <v>257</v>
      </c>
      <c r="I29" s="237">
        <f t="shared" si="3"/>
        <v>0.11920222634508348</v>
      </c>
      <c r="J29" s="238">
        <f t="shared" si="4"/>
        <v>12.61591439688716</v>
      </c>
    </row>
    <row r="30" spans="1:10" ht="15" customHeight="1" thickBot="1">
      <c r="A30" s="240" t="s">
        <v>123</v>
      </c>
      <c r="B30" s="241">
        <v>247</v>
      </c>
      <c r="C30" s="231">
        <f t="shared" si="5"/>
        <v>0.21165381319622967</v>
      </c>
      <c r="D30" s="243">
        <v>13.02</v>
      </c>
      <c r="E30" s="244">
        <v>436</v>
      </c>
      <c r="F30" s="234">
        <f t="shared" si="6"/>
        <v>0.44084934277047516</v>
      </c>
      <c r="G30" s="246">
        <v>12.71</v>
      </c>
      <c r="H30" s="247">
        <f t="shared" si="2"/>
        <v>683</v>
      </c>
      <c r="I30" s="248">
        <f>IF(H30=0,"",(H30/$H$31)*3)</f>
        <v>0.3167903525046382</v>
      </c>
      <c r="J30" s="249">
        <f t="shared" si="4"/>
        <v>12.822108345534406</v>
      </c>
    </row>
    <row r="31" spans="1:10" ht="18" customHeight="1" thickBot="1">
      <c r="A31" s="216" t="s">
        <v>109</v>
      </c>
      <c r="B31" s="250">
        <f>SUM(B5:B30)+B67</f>
        <v>3501</v>
      </c>
      <c r="C31" s="251">
        <f>SUM(C5:C30)+C67</f>
        <v>3</v>
      </c>
      <c r="D31" s="252">
        <f>(B5*D5+B6*D6+B7*D7+B8*D8+B9*D9+B10*D10+B11*D11+B12*D12+B13*D13+B14*D14+B15*D15+B16*D16+B17*D17+B18*D18+B19*D19+B20*D20+B21*D21+B22*D22+B23*D23+B24*D24+B25*D25+B26*D26+B27*D27+B28*D28+B29*D29+B30*D30)/B31</f>
        <v>11.644644387317909</v>
      </c>
      <c r="E31" s="253">
        <f>SUM(E5:E30)+E67</f>
        <v>2967</v>
      </c>
      <c r="F31" s="254">
        <f>SUM(F5:F30)+F67</f>
        <v>2.999999999999999</v>
      </c>
      <c r="G31" s="255">
        <f>(E5*G5+E6*G6+E7*G7+E8*G8+E9*G9+E10*G10+E11*G11+E12*G12+E13*G13+E14*G14+E15*G15+E16*G16+E17*G17+E18*G18+E19*G19+E20*G20+E21*G21+E22*G22+E23*G23+E24*G24+E25*G25+E26*G26+E27*G27+E28*G28+E29*G29+E30*G30)/E31</f>
        <v>10.990970677451973</v>
      </c>
      <c r="H31" s="256">
        <f>SUM(H5:H30)+H67</f>
        <v>6468</v>
      </c>
      <c r="I31" s="257">
        <f>SUM(I5:I30)+I67</f>
        <v>3</v>
      </c>
      <c r="J31" s="258">
        <f>(H5*J5+H6*J6+H7*J7+H8*J8+H9*J9+H10*J10+H11*J11+H12*J12+H13*J13+H14*J14+H15*J15+H16*J16+H17*J17+H18*J18+H19*J19+H20*J20+H21*J21+H22*J22+H23*J23+H24*J24+H25*J25+H26*J26+H27*J27+H28*J28+H29*J29+H30*J30)/H31</f>
        <v>11.348167903525049</v>
      </c>
    </row>
    <row r="32" spans="2:5" ht="13.5" thickBot="1">
      <c r="B32" s="259"/>
      <c r="E32" s="259"/>
    </row>
    <row r="33" spans="2:10" ht="13.5" customHeight="1">
      <c r="B33" s="368" t="s">
        <v>103</v>
      </c>
      <c r="C33" s="369"/>
      <c r="D33" s="369"/>
      <c r="E33" s="370" t="s">
        <v>104</v>
      </c>
      <c r="F33" s="371"/>
      <c r="G33" s="372"/>
      <c r="H33" s="373" t="s">
        <v>105</v>
      </c>
      <c r="I33" s="373"/>
      <c r="J33" s="374"/>
    </row>
    <row r="34" spans="2:10" ht="13.5" customHeight="1" thickBot="1">
      <c r="B34" s="207" t="s">
        <v>106</v>
      </c>
      <c r="C34" s="208" t="s">
        <v>107</v>
      </c>
      <c r="D34" s="209" t="s">
        <v>108</v>
      </c>
      <c r="E34" s="210" t="s">
        <v>106</v>
      </c>
      <c r="F34" s="211" t="s">
        <v>107</v>
      </c>
      <c r="G34" s="212" t="s">
        <v>108</v>
      </c>
      <c r="H34" s="213" t="s">
        <v>106</v>
      </c>
      <c r="I34" s="214" t="s">
        <v>107</v>
      </c>
      <c r="J34" s="215" t="s">
        <v>108</v>
      </c>
    </row>
    <row r="35" spans="1:10" ht="13.5" thickBot="1">
      <c r="A35" s="380" t="s">
        <v>124</v>
      </c>
      <c r="B35" s="381"/>
      <c r="C35" s="381"/>
      <c r="D35" s="217"/>
      <c r="E35" s="218"/>
      <c r="F35" s="218"/>
      <c r="G35" s="218"/>
      <c r="H35" s="219"/>
      <c r="I35" s="219">
        <f>IF(H35="","",(H35/$H$51)*2)</f>
      </c>
      <c r="J35" s="220"/>
    </row>
    <row r="36" spans="1:10" ht="12.75">
      <c r="A36" s="261"/>
      <c r="B36" s="230"/>
      <c r="C36" s="231">
        <f>IF(B36="","",(B36/$B$51)*3)</f>
      </c>
      <c r="D36" s="232"/>
      <c r="E36" s="233"/>
      <c r="F36" s="234">
        <f>IF(E36="","",(E36/$E$51)*3)</f>
      </c>
      <c r="G36" s="235"/>
      <c r="H36" s="236">
        <f aca="true" t="shared" si="7" ref="H36:H50">IF(B36+E36=0,0,B36+E36)</f>
        <v>0</v>
      </c>
      <c r="I36" s="237">
        <f>IF(H36=0,"",(H36/$H$51)*3)</f>
      </c>
      <c r="J36" s="238">
        <f aca="true" t="shared" si="8" ref="J36:J50">IF((D36*B36)+(G36*E36)="",0,IF(H36=0,0,((D36*B36)+(G36*E36))/H36))</f>
        <v>0</v>
      </c>
    </row>
    <row r="37" spans="1:10" ht="12.75">
      <c r="A37" s="261"/>
      <c r="B37" s="230"/>
      <c r="C37" s="231">
        <f aca="true" t="shared" si="9" ref="C37:C43">IF(B37="","",(B37/$B$51)*3)</f>
      </c>
      <c r="D37" s="232"/>
      <c r="E37" s="233"/>
      <c r="F37" s="234">
        <f aca="true" t="shared" si="10" ref="F37:F43">IF(E37="","",(E37/$E$51)*3)</f>
      </c>
      <c r="G37" s="235"/>
      <c r="H37" s="236">
        <f t="shared" si="7"/>
        <v>0</v>
      </c>
      <c r="I37" s="237">
        <f aca="true" t="shared" si="11" ref="I37:I43">IF(H37=0,"",(H37/$H$51)*3)</f>
      </c>
      <c r="J37" s="238">
        <f t="shared" si="8"/>
        <v>0</v>
      </c>
    </row>
    <row r="38" spans="1:10" ht="12.75">
      <c r="A38" s="261"/>
      <c r="B38" s="230"/>
      <c r="C38" s="231">
        <f t="shared" si="9"/>
      </c>
      <c r="D38" s="232"/>
      <c r="E38" s="233"/>
      <c r="F38" s="234">
        <f t="shared" si="10"/>
      </c>
      <c r="G38" s="235"/>
      <c r="H38" s="236">
        <f t="shared" si="7"/>
        <v>0</v>
      </c>
      <c r="I38" s="237">
        <f t="shared" si="11"/>
      </c>
      <c r="J38" s="238">
        <f t="shared" si="8"/>
        <v>0</v>
      </c>
    </row>
    <row r="39" spans="1:10" ht="12.75">
      <c r="A39" s="261"/>
      <c r="B39" s="230"/>
      <c r="C39" s="231">
        <f t="shared" si="9"/>
      </c>
      <c r="D39" s="232"/>
      <c r="E39" s="233"/>
      <c r="F39" s="234">
        <f t="shared" si="10"/>
      </c>
      <c r="G39" s="235"/>
      <c r="H39" s="236">
        <f t="shared" si="7"/>
        <v>0</v>
      </c>
      <c r="I39" s="237">
        <f t="shared" si="11"/>
      </c>
      <c r="J39" s="238">
        <f t="shared" si="8"/>
        <v>0</v>
      </c>
    </row>
    <row r="40" spans="1:10" ht="12.75">
      <c r="A40" s="261"/>
      <c r="B40" s="230"/>
      <c r="C40" s="231">
        <f t="shared" si="9"/>
      </c>
      <c r="D40" s="232"/>
      <c r="E40" s="233"/>
      <c r="F40" s="234">
        <f t="shared" si="10"/>
      </c>
      <c r="G40" s="235"/>
      <c r="H40" s="236">
        <f t="shared" si="7"/>
        <v>0</v>
      </c>
      <c r="I40" s="237">
        <f t="shared" si="11"/>
      </c>
      <c r="J40" s="238">
        <f t="shared" si="8"/>
        <v>0</v>
      </c>
    </row>
    <row r="41" spans="1:10" ht="12.75">
      <c r="A41" s="261"/>
      <c r="B41" s="230"/>
      <c r="C41" s="231">
        <f t="shared" si="9"/>
      </c>
      <c r="D41" s="232"/>
      <c r="E41" s="233"/>
      <c r="F41" s="234">
        <f t="shared" si="10"/>
      </c>
      <c r="G41" s="235"/>
      <c r="H41" s="236">
        <f t="shared" si="7"/>
        <v>0</v>
      </c>
      <c r="I41" s="237">
        <f t="shared" si="11"/>
      </c>
      <c r="J41" s="238">
        <f t="shared" si="8"/>
        <v>0</v>
      </c>
    </row>
    <row r="42" spans="1:10" ht="12.75">
      <c r="A42" s="261"/>
      <c r="B42" s="230"/>
      <c r="C42" s="231">
        <f t="shared" si="9"/>
      </c>
      <c r="D42" s="232"/>
      <c r="E42" s="233"/>
      <c r="F42" s="234">
        <f t="shared" si="10"/>
      </c>
      <c r="G42" s="235"/>
      <c r="H42" s="236">
        <f t="shared" si="7"/>
        <v>0</v>
      </c>
      <c r="I42" s="237">
        <f t="shared" si="11"/>
      </c>
      <c r="J42" s="238">
        <f t="shared" si="8"/>
        <v>0</v>
      </c>
    </row>
    <row r="43" spans="1:10" ht="13.5" thickBot="1">
      <c r="A43" s="261"/>
      <c r="B43" s="230"/>
      <c r="C43" s="231">
        <f t="shared" si="9"/>
      </c>
      <c r="D43" s="232"/>
      <c r="E43" s="233"/>
      <c r="F43" s="234">
        <f t="shared" si="10"/>
      </c>
      <c r="G43" s="235"/>
      <c r="H43" s="236">
        <f t="shared" si="7"/>
        <v>0</v>
      </c>
      <c r="I43" s="237">
        <f t="shared" si="11"/>
      </c>
      <c r="J43" s="238">
        <f t="shared" si="8"/>
        <v>0</v>
      </c>
    </row>
    <row r="44" spans="1:10" ht="13.5" thickBot="1">
      <c r="A44" s="380" t="s">
        <v>125</v>
      </c>
      <c r="B44" s="381"/>
      <c r="C44" s="381"/>
      <c r="D44" s="217"/>
      <c r="E44" s="218"/>
      <c r="F44" s="218"/>
      <c r="G44" s="218"/>
      <c r="H44" s="219"/>
      <c r="I44" s="219"/>
      <c r="J44" s="220"/>
    </row>
    <row r="45" spans="1:10" ht="12.75">
      <c r="A45" s="261"/>
      <c r="B45" s="230"/>
      <c r="C45" s="231">
        <f aca="true" t="shared" si="12" ref="C45:C50">IF(B45="","",(B45/$B$51)*3)</f>
      </c>
      <c r="D45" s="232"/>
      <c r="E45" s="233"/>
      <c r="F45" s="234">
        <f aca="true" t="shared" si="13" ref="F45:F50">IF(E45="","",(E45/$E$51)*3)</f>
      </c>
      <c r="G45" s="235"/>
      <c r="H45" s="236">
        <f t="shared" si="7"/>
        <v>0</v>
      </c>
      <c r="I45" s="237">
        <f aca="true" t="shared" si="14" ref="I45:I50">IF(H45=0,"",(H45/$H$51)*3)</f>
      </c>
      <c r="J45" s="238">
        <f t="shared" si="8"/>
        <v>0</v>
      </c>
    </row>
    <row r="46" spans="1:10" ht="12.75">
      <c r="A46" s="261"/>
      <c r="B46" s="230"/>
      <c r="C46" s="231">
        <f t="shared" si="12"/>
      </c>
      <c r="D46" s="232"/>
      <c r="E46" s="233"/>
      <c r="F46" s="234">
        <f t="shared" si="13"/>
      </c>
      <c r="G46" s="235"/>
      <c r="H46" s="236">
        <f t="shared" si="7"/>
        <v>0</v>
      </c>
      <c r="I46" s="237">
        <f t="shared" si="14"/>
      </c>
      <c r="J46" s="238">
        <f t="shared" si="8"/>
        <v>0</v>
      </c>
    </row>
    <row r="47" spans="1:10" ht="12.75">
      <c r="A47" s="261"/>
      <c r="B47" s="230"/>
      <c r="C47" s="231">
        <f t="shared" si="12"/>
      </c>
      <c r="D47" s="232"/>
      <c r="E47" s="233"/>
      <c r="F47" s="234">
        <f t="shared" si="13"/>
      </c>
      <c r="G47" s="235"/>
      <c r="H47" s="236">
        <f t="shared" si="7"/>
        <v>0</v>
      </c>
      <c r="I47" s="237">
        <f t="shared" si="14"/>
      </c>
      <c r="J47" s="238">
        <f t="shared" si="8"/>
        <v>0</v>
      </c>
    </row>
    <row r="48" spans="1:10" ht="12.75">
      <c r="A48" s="261"/>
      <c r="B48" s="230"/>
      <c r="C48" s="231">
        <f t="shared" si="12"/>
      </c>
      <c r="D48" s="232"/>
      <c r="E48" s="233"/>
      <c r="F48" s="234">
        <f t="shared" si="13"/>
      </c>
      <c r="G48" s="235"/>
      <c r="H48" s="236">
        <f t="shared" si="7"/>
        <v>0</v>
      </c>
      <c r="I48" s="237">
        <f t="shared" si="14"/>
      </c>
      <c r="J48" s="238">
        <f t="shared" si="8"/>
        <v>0</v>
      </c>
    </row>
    <row r="49" spans="1:10" ht="12.75">
      <c r="A49" s="261"/>
      <c r="B49" s="230"/>
      <c r="C49" s="231">
        <f t="shared" si="12"/>
      </c>
      <c r="D49" s="232"/>
      <c r="E49" s="233"/>
      <c r="F49" s="234">
        <f t="shared" si="13"/>
      </c>
      <c r="G49" s="235"/>
      <c r="H49" s="236">
        <f t="shared" si="7"/>
        <v>0</v>
      </c>
      <c r="I49" s="237">
        <f t="shared" si="14"/>
      </c>
      <c r="J49" s="238">
        <f t="shared" si="8"/>
        <v>0</v>
      </c>
    </row>
    <row r="50" spans="1:10" ht="13.5" thickBot="1">
      <c r="A50" s="262"/>
      <c r="B50" s="241"/>
      <c r="C50" s="242">
        <f t="shared" si="12"/>
      </c>
      <c r="D50" s="243"/>
      <c r="E50" s="244"/>
      <c r="F50" s="245">
        <f t="shared" si="13"/>
      </c>
      <c r="G50" s="246"/>
      <c r="H50" s="247">
        <f t="shared" si="7"/>
        <v>0</v>
      </c>
      <c r="I50" s="237">
        <f t="shared" si="14"/>
      </c>
      <c r="J50" s="238">
        <f t="shared" si="8"/>
        <v>0</v>
      </c>
    </row>
    <row r="51" spans="1:10" ht="18" customHeight="1" thickBot="1">
      <c r="A51" s="216" t="s">
        <v>124</v>
      </c>
      <c r="B51" s="250">
        <f>SUM(B36:B50)</f>
        <v>0</v>
      </c>
      <c r="C51" s="251">
        <f>SUM(C36:C50)</f>
        <v>0</v>
      </c>
      <c r="D51" s="252" t="e">
        <f>(B36*D36+B37*D37+B38*D38+B39*D39+B40*D40+B41*D41+B42*D42+B43*D43+B44*D44+B45*D45+B49*D49+B50*D50)/B51</f>
        <v>#DIV/0!</v>
      </c>
      <c r="E51" s="253">
        <f>SUM(E36:E50)</f>
        <v>0</v>
      </c>
      <c r="F51" s="254">
        <f>SUM(F36:F50)</f>
        <v>0</v>
      </c>
      <c r="G51" s="255" t="e">
        <f>(E36*G36+E37*G37+E38*G38+E39*G39+E40*G40+E41*G41+E42*G42+E43*G43+E44*G44+E45*G45+E49*G49+E50*G50)/E51</f>
        <v>#DIV/0!</v>
      </c>
      <c r="H51" s="256">
        <f>SUM(H36:H50)</f>
        <v>0</v>
      </c>
      <c r="I51" s="257">
        <f>SUM(I36:I50)</f>
        <v>0</v>
      </c>
      <c r="J51" s="258" t="e">
        <f>(H36*J36+H37*J37+H38*J38+H39*J39+H40*J40+H41*J41+H42*J42+H43*J43+H44*J44+H45*J45+H49*J49+H50*J50)/H51</f>
        <v>#DIV/0!</v>
      </c>
    </row>
    <row r="52" spans="2:10" ht="13.5" thickBot="1">
      <c r="B52" s="205"/>
      <c r="C52" s="263"/>
      <c r="D52" s="264"/>
      <c r="E52" s="265"/>
      <c r="F52" s="266"/>
      <c r="G52" s="267"/>
      <c r="H52" s="268"/>
      <c r="I52" s="269"/>
      <c r="J52" s="270"/>
    </row>
    <row r="53" spans="2:10" ht="13.5" customHeight="1">
      <c r="B53" s="368" t="s">
        <v>103</v>
      </c>
      <c r="C53" s="369"/>
      <c r="D53" s="369"/>
      <c r="E53" s="370" t="s">
        <v>104</v>
      </c>
      <c r="F53" s="371"/>
      <c r="G53" s="372"/>
      <c r="H53" s="373" t="s">
        <v>105</v>
      </c>
      <c r="I53" s="373"/>
      <c r="J53" s="374"/>
    </row>
    <row r="54" spans="2:10" ht="13.5" customHeight="1" thickBot="1">
      <c r="B54" s="207" t="s">
        <v>106</v>
      </c>
      <c r="C54" s="208" t="s">
        <v>107</v>
      </c>
      <c r="D54" s="209" t="s">
        <v>108</v>
      </c>
      <c r="E54" s="210" t="s">
        <v>106</v>
      </c>
      <c r="F54" s="211" t="s">
        <v>107</v>
      </c>
      <c r="G54" s="212" t="s">
        <v>108</v>
      </c>
      <c r="H54" s="213" t="s">
        <v>106</v>
      </c>
      <c r="I54" s="214" t="s">
        <v>107</v>
      </c>
      <c r="J54" s="215" t="s">
        <v>108</v>
      </c>
    </row>
    <row r="55" spans="1:12" ht="13.5" thickBot="1">
      <c r="A55" s="216" t="s">
        <v>126</v>
      </c>
      <c r="B55" s="217"/>
      <c r="C55" s="217"/>
      <c r="D55" s="217"/>
      <c r="E55" s="218"/>
      <c r="F55" s="218"/>
      <c r="G55" s="218"/>
      <c r="H55" s="219"/>
      <c r="I55" s="219"/>
      <c r="J55" s="220"/>
      <c r="L55" s="271"/>
    </row>
    <row r="56" spans="1:10" ht="12.75">
      <c r="A56" s="261" t="s">
        <v>133</v>
      </c>
      <c r="B56" s="230">
        <v>107</v>
      </c>
      <c r="C56" s="231">
        <f>IF(B56="","",(B56/$B$31)*3)</f>
        <v>0.09168808911739504</v>
      </c>
      <c r="D56" s="232">
        <v>12.89</v>
      </c>
      <c r="E56" s="233">
        <v>95</v>
      </c>
      <c r="F56" s="234">
        <f>IF(E56="","",(E56/$E$31)*3)</f>
        <v>0.09605662285136501</v>
      </c>
      <c r="G56" s="235">
        <v>12.26</v>
      </c>
      <c r="H56" s="236">
        <f>B56+E56</f>
        <v>202</v>
      </c>
      <c r="I56" s="237">
        <f>IF(H56=0,"",(H56/$H$31)*3)</f>
        <v>0.09369202226345083</v>
      </c>
      <c r="J56" s="238">
        <f>IF((D56*B56)+(G56*E56)="",0,IF(H56=0,0,((D56*B56)+(G56*E56))/H56))</f>
        <v>12.59371287128713</v>
      </c>
    </row>
    <row r="57" spans="1:10" ht="12.75">
      <c r="A57" s="261" t="s">
        <v>57</v>
      </c>
      <c r="B57" s="230">
        <v>124</v>
      </c>
      <c r="C57" s="231">
        <f>IF(B57="","",(B57/$B$31)*3)</f>
        <v>0.10625535561268208</v>
      </c>
      <c r="D57" s="232">
        <v>11.93</v>
      </c>
      <c r="E57" s="233">
        <v>74</v>
      </c>
      <c r="F57" s="234">
        <f>IF(E57="","",(E57/$E$31)*3)</f>
        <v>0.07482305358948432</v>
      </c>
      <c r="G57" s="235">
        <v>11.58</v>
      </c>
      <c r="H57" s="236">
        <f aca="true" t="shared" si="15" ref="H57:H63">B57+E57</f>
        <v>198</v>
      </c>
      <c r="I57" s="237">
        <f aca="true" t="shared" si="16" ref="I57:I66">IF(H57=0,"",(H57/$H$31)*3)</f>
        <v>0.09183673469387754</v>
      </c>
      <c r="J57" s="238">
        <v>11.59</v>
      </c>
    </row>
    <row r="58" spans="1:10" ht="12.75">
      <c r="A58" s="261" t="s">
        <v>134</v>
      </c>
      <c r="B58" s="230">
        <v>24</v>
      </c>
      <c r="C58" s="231">
        <f>IF(B58="","",(B58/$B$31)*3)</f>
        <v>0.020565552699228794</v>
      </c>
      <c r="D58" s="232">
        <v>13.17</v>
      </c>
      <c r="E58" s="233">
        <v>0</v>
      </c>
      <c r="F58" s="234">
        <f>IF(E58="","",(E58/$E$31)*3)</f>
        <v>0</v>
      </c>
      <c r="G58" s="235"/>
      <c r="H58" s="236">
        <f t="shared" si="15"/>
        <v>24</v>
      </c>
      <c r="I58" s="237">
        <f t="shared" si="16"/>
        <v>0.011131725417439703</v>
      </c>
      <c r="J58" s="238">
        <f aca="true" t="shared" si="17" ref="J58:J63">IF((D58*B58)+(G58*E58)="",0,IF(H58=0,0,((D58*B58)+(G58*E58))/H58))</f>
        <v>13.17</v>
      </c>
    </row>
    <row r="59" spans="1:10" ht="12.75">
      <c r="A59" s="261" t="s">
        <v>79</v>
      </c>
      <c r="B59" s="230">
        <v>116</v>
      </c>
      <c r="C59" s="231">
        <f>IF(B59="","",(B59/$B$31)*3)</f>
        <v>0.09940017137960583</v>
      </c>
      <c r="D59" s="232">
        <v>12.97</v>
      </c>
      <c r="E59" s="233">
        <v>117</v>
      </c>
      <c r="F59" s="234">
        <f>IF(E59="","",(E59/$E$31)*3)</f>
        <v>0.11830131445904954</v>
      </c>
      <c r="G59" s="235">
        <v>12.06</v>
      </c>
      <c r="H59" s="236">
        <f t="shared" si="15"/>
        <v>233</v>
      </c>
      <c r="I59" s="237">
        <f t="shared" si="16"/>
        <v>0.1080705009276438</v>
      </c>
      <c r="J59" s="238">
        <f t="shared" si="17"/>
        <v>12.51304721030043</v>
      </c>
    </row>
    <row r="60" spans="1:10" ht="12.75">
      <c r="A60" s="261"/>
      <c r="B60" s="230"/>
      <c r="C60" s="231">
        <f aca="true" t="shared" si="18" ref="C60:C66">IF(B60="","",(B60/$B$67)*3)</f>
      </c>
      <c r="D60" s="232"/>
      <c r="E60" s="233"/>
      <c r="F60" s="234">
        <f aca="true" t="shared" si="19" ref="F60:F66">IF(E60="","",(E60/$E$67)*3)</f>
      </c>
      <c r="G60" s="235"/>
      <c r="H60" s="236">
        <f t="shared" si="15"/>
        <v>0</v>
      </c>
      <c r="I60" s="237">
        <f t="shared" si="16"/>
      </c>
      <c r="J60" s="238">
        <f t="shared" si="17"/>
        <v>0</v>
      </c>
    </row>
    <row r="61" spans="1:10" ht="12.75">
      <c r="A61" s="261"/>
      <c r="B61" s="230"/>
      <c r="C61" s="231">
        <f t="shared" si="18"/>
      </c>
      <c r="D61" s="232"/>
      <c r="E61" s="233"/>
      <c r="F61" s="234">
        <f t="shared" si="19"/>
      </c>
      <c r="G61" s="235"/>
      <c r="H61" s="236">
        <f t="shared" si="15"/>
        <v>0</v>
      </c>
      <c r="I61" s="237">
        <f t="shared" si="16"/>
      </c>
      <c r="J61" s="238">
        <f t="shared" si="17"/>
        <v>0</v>
      </c>
    </row>
    <row r="62" spans="1:10" ht="12.75">
      <c r="A62" s="261"/>
      <c r="B62" s="230"/>
      <c r="C62" s="231">
        <f t="shared" si="18"/>
      </c>
      <c r="D62" s="232"/>
      <c r="E62" s="233"/>
      <c r="F62" s="234">
        <f t="shared" si="19"/>
      </c>
      <c r="G62" s="235"/>
      <c r="H62" s="236">
        <f t="shared" si="15"/>
        <v>0</v>
      </c>
      <c r="I62" s="237">
        <f t="shared" si="16"/>
      </c>
      <c r="J62" s="238">
        <f t="shared" si="17"/>
        <v>0</v>
      </c>
    </row>
    <row r="63" spans="1:10" ht="12.75">
      <c r="A63" s="261"/>
      <c r="B63" s="230"/>
      <c r="C63" s="231">
        <f t="shared" si="18"/>
      </c>
      <c r="D63" s="232"/>
      <c r="E63" s="233"/>
      <c r="F63" s="234">
        <f t="shared" si="19"/>
      </c>
      <c r="G63" s="235"/>
      <c r="H63" s="236">
        <f t="shared" si="15"/>
        <v>0</v>
      </c>
      <c r="I63" s="237">
        <f t="shared" si="16"/>
      </c>
      <c r="J63" s="238">
        <f t="shared" si="17"/>
        <v>0</v>
      </c>
    </row>
    <row r="64" spans="1:10" ht="12.75">
      <c r="A64" s="261"/>
      <c r="B64" s="230"/>
      <c r="C64" s="231">
        <f t="shared" si="18"/>
      </c>
      <c r="D64" s="232"/>
      <c r="E64" s="233"/>
      <c r="F64" s="234">
        <f t="shared" si="19"/>
      </c>
      <c r="G64" s="235"/>
      <c r="H64" s="236">
        <f>B64+E64</f>
        <v>0</v>
      </c>
      <c r="I64" s="237">
        <f t="shared" si="16"/>
      </c>
      <c r="J64" s="238">
        <f>IF((D64*B64)+(G64*E64)="",0,IF(H64=0,0,((D64*B64)+(G64*E64))/H64))</f>
        <v>0</v>
      </c>
    </row>
    <row r="65" spans="1:10" ht="12.75">
      <c r="A65" s="261"/>
      <c r="B65" s="230"/>
      <c r="C65" s="231">
        <f t="shared" si="18"/>
      </c>
      <c r="D65" s="232"/>
      <c r="E65" s="233"/>
      <c r="F65" s="234">
        <f t="shared" si="19"/>
      </c>
      <c r="G65" s="235"/>
      <c r="H65" s="236">
        <f>B65+E65</f>
        <v>0</v>
      </c>
      <c r="I65" s="237">
        <f t="shared" si="16"/>
      </c>
      <c r="J65" s="238">
        <f>IF((D65*B65)+(G65*E65)="",0,IF(H65=0,0,((D65*B65)+(G65*E65))/H65))</f>
        <v>0</v>
      </c>
    </row>
    <row r="66" spans="1:10" ht="17.25" customHeight="1" thickBot="1">
      <c r="A66" s="272"/>
      <c r="B66" s="273"/>
      <c r="C66" s="242">
        <f t="shared" si="18"/>
      </c>
      <c r="D66" s="274"/>
      <c r="E66" s="275"/>
      <c r="F66" s="276">
        <f t="shared" si="19"/>
      </c>
      <c r="G66" s="277"/>
      <c r="H66" s="247">
        <f>B66+E66</f>
        <v>0</v>
      </c>
      <c r="I66" s="248">
        <f t="shared" si="16"/>
      </c>
      <c r="J66" s="278">
        <f>IF((D66*B66)+(G66*E66)="",0,IF(H66=0,0,((D66*B66)+(G66*E66))/H66))</f>
        <v>0</v>
      </c>
    </row>
    <row r="67" spans="1:10" ht="13.5" thickBot="1">
      <c r="A67" s="216" t="s">
        <v>126</v>
      </c>
      <c r="B67" s="250">
        <f>SUM(B56:B66)</f>
        <v>371</v>
      </c>
      <c r="C67" s="251">
        <f>SUM(C56:C66)</f>
        <v>0.31790916880891174</v>
      </c>
      <c r="D67" s="279">
        <f>(B56*D56+B57*D57+B58*D58+B59*D59+B60*D60+B61*D61+B62*D62+B63*D63+B64*D64+B65*D65+B66*D66)/B67</f>
        <v>12.612264150943394</v>
      </c>
      <c r="E67" s="280">
        <f>SUM(E56:E66)</f>
        <v>286</v>
      </c>
      <c r="F67" s="281">
        <f>SUM(F56:F66)</f>
        <v>0.2891809908998989</v>
      </c>
      <c r="G67" s="282">
        <f>(E56*G56+E57*G57+E58*G58+E59*G59+E60*G60+E61*G61+E62*G62+E63*G63+E64*G64+E65*G65+E66*G66)/E67</f>
        <v>12.002237762237762</v>
      </c>
      <c r="H67" s="283">
        <f>SUM(H56:H66)</f>
        <v>657</v>
      </c>
      <c r="I67" s="284">
        <f>SUM(I56:I66)</f>
        <v>0.3047309833024119</v>
      </c>
      <c r="J67" s="285">
        <f>(H56*J56+H57*J57+H58*J58+H59*J59+H60*J60+H61*J61+H62*J62+H63*J63+H64*J64+H65*J65+H66*J66)/H67</f>
        <v>12.283668188736682</v>
      </c>
    </row>
    <row r="68" ht="13.5" thickBot="1"/>
    <row r="69" spans="1:9" ht="12.75">
      <c r="A69" s="286" t="s">
        <v>127</v>
      </c>
      <c r="B69" s="364" t="s">
        <v>103</v>
      </c>
      <c r="C69" s="365"/>
      <c r="D69" s="366" t="s">
        <v>104</v>
      </c>
      <c r="E69" s="367"/>
      <c r="F69" s="205"/>
      <c r="G69" s="287"/>
      <c r="H69" s="288"/>
      <c r="I69" s="288"/>
    </row>
    <row r="70" spans="2:9" ht="18" customHeight="1" thickBot="1">
      <c r="B70" s="289" t="s">
        <v>106</v>
      </c>
      <c r="C70" s="290" t="s">
        <v>107</v>
      </c>
      <c r="D70" s="291" t="s">
        <v>106</v>
      </c>
      <c r="E70" s="292" t="s">
        <v>107</v>
      </c>
      <c r="F70" s="205"/>
      <c r="G70" s="293"/>
      <c r="H70" s="288"/>
      <c r="I70" s="288"/>
    </row>
    <row r="71" spans="1:9" ht="18" customHeight="1" thickBot="1">
      <c r="A71" s="294"/>
      <c r="B71" s="295">
        <v>7</v>
      </c>
      <c r="C71" s="296">
        <v>0.6</v>
      </c>
      <c r="D71" s="295">
        <v>14</v>
      </c>
      <c r="E71" s="296">
        <v>1.4</v>
      </c>
      <c r="F71" s="297"/>
      <c r="G71" s="288"/>
      <c r="H71" s="288"/>
      <c r="I71" s="288"/>
    </row>
    <row r="73" spans="1:10" ht="14.25" customHeight="1">
      <c r="A73" s="382" t="s">
        <v>128</v>
      </c>
      <c r="B73" s="382"/>
      <c r="C73" s="382"/>
      <c r="D73" s="382"/>
      <c r="E73" s="382"/>
      <c r="F73" s="382"/>
      <c r="G73" s="382"/>
      <c r="H73" s="382"/>
      <c r="I73" s="382"/>
      <c r="J73" s="382"/>
    </row>
    <row r="74" ht="13.5" thickBot="1"/>
    <row r="75" spans="1:10" ht="18.75">
      <c r="A75" s="298"/>
      <c r="B75" s="383" t="s">
        <v>103</v>
      </c>
      <c r="C75" s="384"/>
      <c r="D75" s="384"/>
      <c r="E75" s="385" t="s">
        <v>104</v>
      </c>
      <c r="F75" s="386"/>
      <c r="G75" s="387"/>
      <c r="H75" s="388" t="s">
        <v>105</v>
      </c>
      <c r="I75" s="388"/>
      <c r="J75" s="389"/>
    </row>
    <row r="76" spans="1:10" ht="19.5" thickBot="1">
      <c r="A76" s="299"/>
      <c r="B76" s="300" t="s">
        <v>106</v>
      </c>
      <c r="C76" s="301" t="s">
        <v>107</v>
      </c>
      <c r="D76" s="302" t="s">
        <v>108</v>
      </c>
      <c r="E76" s="303" t="s">
        <v>106</v>
      </c>
      <c r="F76" s="304" t="s">
        <v>107</v>
      </c>
      <c r="G76" s="305" t="s">
        <v>108</v>
      </c>
      <c r="H76" s="306" t="s">
        <v>106</v>
      </c>
      <c r="I76" s="307" t="s">
        <v>107</v>
      </c>
      <c r="J76" s="308" t="s">
        <v>108</v>
      </c>
    </row>
    <row r="77" spans="1:12" ht="13.5" thickBot="1">
      <c r="A77" s="378" t="s">
        <v>129</v>
      </c>
      <c r="B77" s="379"/>
      <c r="C77" s="379"/>
      <c r="D77" s="309"/>
      <c r="E77" s="310"/>
      <c r="F77" s="310"/>
      <c r="G77" s="310"/>
      <c r="H77" s="311"/>
      <c r="I77" s="311"/>
      <c r="J77" s="312"/>
      <c r="L77" s="271"/>
    </row>
    <row r="78" spans="1:10" ht="12.75">
      <c r="A78" s="313" t="s">
        <v>130</v>
      </c>
      <c r="B78" s="314"/>
      <c r="C78" s="338">
        <f>IF(B78="","",(B78/$B$83))</f>
      </c>
      <c r="D78" s="315"/>
      <c r="E78" s="316"/>
      <c r="F78" s="340">
        <f>IF(E78="","",(E78/$E$83))</f>
      </c>
      <c r="G78" s="317"/>
      <c r="H78" s="318">
        <f>IF(B78+E78=0,0,B78+E78)</f>
        <v>0</v>
      </c>
      <c r="I78" s="319">
        <f>IF(H78=0,"",(H78/$H$83))</f>
      </c>
      <c r="J78" s="320">
        <f>IF((D78*B78)+(G78*E78)="",0,IF(H78=0,0,((D78*B78)+(G78*E78))/H78))</f>
        <v>0</v>
      </c>
    </row>
    <row r="79" spans="1:10" ht="12.75">
      <c r="A79" s="321" t="s">
        <v>131</v>
      </c>
      <c r="B79" s="230">
        <v>3</v>
      </c>
      <c r="C79" s="322">
        <f>IF(B79="","",(B79/$B$83))</f>
        <v>1</v>
      </c>
      <c r="D79" s="232">
        <v>10.64</v>
      </c>
      <c r="E79" s="233">
        <v>9</v>
      </c>
      <c r="F79" s="323">
        <f>IF(E79="","",(E79/$E$83))</f>
        <v>0.75</v>
      </c>
      <c r="G79" s="235">
        <v>10.19</v>
      </c>
      <c r="H79" s="324">
        <f>IF(B79+E79=0,0,B79+E79)</f>
        <v>12</v>
      </c>
      <c r="I79" s="325">
        <f>IF(H79=0,"",(H79/$H$83))</f>
        <v>0.8</v>
      </c>
      <c r="J79" s="326">
        <f>IF((D79*B79)+(G79*E79)="",0,IF(H79=0,0,((D79*B79)+(G79*E79))/H79))</f>
        <v>10.3025</v>
      </c>
    </row>
    <row r="80" spans="1:10" ht="12.75">
      <c r="A80" s="321" t="s">
        <v>132</v>
      </c>
      <c r="B80" s="230">
        <v>0</v>
      </c>
      <c r="C80" s="322">
        <f>IF(B80="","",(B80/$B$83))</f>
        <v>0</v>
      </c>
      <c r="D80" s="232"/>
      <c r="E80" s="233">
        <v>1</v>
      </c>
      <c r="F80" s="323">
        <f>IF(E80="","",(E80/$E$83))</f>
        <v>0.08333333333333333</v>
      </c>
      <c r="G80" s="235">
        <v>7.4</v>
      </c>
      <c r="H80" s="324">
        <f>IF(B80+E80=0,0,B80+E80)</f>
        <v>1</v>
      </c>
      <c r="I80" s="325">
        <f>IF(H80=0,"",(H80/$H$83))</f>
        <v>0.06666666666666667</v>
      </c>
      <c r="J80" s="326">
        <f>IF((D80*B80)+(G80*E80)="",0,IF(H80=0,0,((D80*B80)+(G80*E80))/H80))</f>
        <v>7.4</v>
      </c>
    </row>
    <row r="81" spans="1:10" ht="12.75">
      <c r="A81" s="321" t="s">
        <v>135</v>
      </c>
      <c r="B81" s="230">
        <v>0</v>
      </c>
      <c r="C81" s="322">
        <f>IF(B81="","",(B81/$B$83))</f>
        <v>0</v>
      </c>
      <c r="D81" s="232"/>
      <c r="E81" s="233">
        <v>2</v>
      </c>
      <c r="F81" s="323">
        <f>IF(E81="","",(E81/$E$83))</f>
        <v>0.16666666666666666</v>
      </c>
      <c r="G81" s="235">
        <v>10.85</v>
      </c>
      <c r="H81" s="324">
        <f>IF(B81+E81=0,0,B81+E81)</f>
        <v>2</v>
      </c>
      <c r="I81" s="325">
        <f>IF(H81=0,"",(H81/$H$83))</f>
        <v>0.13333333333333333</v>
      </c>
      <c r="J81" s="326">
        <f>IF((D81*B81)+(G81*E81)="",0,IF(H81=0,0,((D81*B81)+(G81*E81))/H81))</f>
        <v>10.85</v>
      </c>
    </row>
    <row r="82" spans="1:10" ht="13.5" thickBot="1">
      <c r="A82" s="327" t="s">
        <v>136</v>
      </c>
      <c r="B82" s="241"/>
      <c r="C82" s="339">
        <f>IF(B82="","",(B82/$B$83))</f>
      </c>
      <c r="D82" s="243"/>
      <c r="E82" s="244"/>
      <c r="F82" s="328">
        <f>IF(E82="","",(E82/$E$83))</f>
      </c>
      <c r="G82" s="246"/>
      <c r="H82" s="329">
        <f>IF(B82+E82=0,0,B82+E82)</f>
        <v>0</v>
      </c>
      <c r="I82" s="330">
        <f>IF(H82=0,"",(H82/$H$83))</f>
      </c>
      <c r="J82" s="331">
        <f>IF((D82*B82)+(G82*E82)="",0,IF(H82=0,0,((D82*B82)+(G82*E82))/H82))</f>
        <v>0</v>
      </c>
    </row>
    <row r="83" spans="1:10" ht="13.5" thickBot="1">
      <c r="A83" s="332"/>
      <c r="B83" s="333">
        <f>SUM(B78:B82)</f>
        <v>3</v>
      </c>
      <c r="C83" s="334">
        <f>SUM(C78:C82)</f>
        <v>1</v>
      </c>
      <c r="D83" s="335">
        <f>((B78*D78)+(B79*D79)+(B80*D80)+(B81*D81)+(B82*D82))/B83</f>
        <v>10.64</v>
      </c>
      <c r="E83" s="333">
        <f>SUM(E78:E82)</f>
        <v>12</v>
      </c>
      <c r="F83" s="334">
        <f>SUM(F78:F82)</f>
        <v>1</v>
      </c>
      <c r="G83" s="335">
        <f>((E78*G78)+(E79*G79)+(E80*G80)+(E81*G81)+(E82*G82))/E83</f>
        <v>10.0675</v>
      </c>
      <c r="H83" s="333">
        <f>SUM(H78:H82)</f>
        <v>15</v>
      </c>
      <c r="I83" s="334">
        <f>SUM(I78:I82)</f>
        <v>1</v>
      </c>
      <c r="J83" s="336">
        <f>((H78*J78)+(H79*J79)+(H80*J80)+(H81*J81)+(H82*J82))/H83</f>
        <v>10.181999999999999</v>
      </c>
    </row>
    <row r="97" spans="1:13" s="260" customFormat="1" ht="12.75">
      <c r="A97" s="205"/>
      <c r="E97" s="337"/>
      <c r="K97" s="205"/>
      <c r="L97" s="205"/>
      <c r="M97" s="205"/>
    </row>
  </sheetData>
  <sheetProtection/>
  <mergeCells count="19">
    <mergeCell ref="A77:C77"/>
    <mergeCell ref="A35:C35"/>
    <mergeCell ref="A44:C44"/>
    <mergeCell ref="B53:D53"/>
    <mergeCell ref="A73:J73"/>
    <mergeCell ref="B75:D75"/>
    <mergeCell ref="E75:G75"/>
    <mergeCell ref="H75:J75"/>
    <mergeCell ref="E53:G53"/>
    <mergeCell ref="H53:J53"/>
    <mergeCell ref="B69:C69"/>
    <mergeCell ref="D69:E69"/>
    <mergeCell ref="B33:D33"/>
    <mergeCell ref="E33:G33"/>
    <mergeCell ref="H33:J33"/>
    <mergeCell ref="B1:J1"/>
    <mergeCell ref="B2:D2"/>
    <mergeCell ref="E2:G2"/>
    <mergeCell ref="H2:J2"/>
  </mergeCells>
  <conditionalFormatting sqref="G66 J66">
    <cfRule type="cellIs" priority="1" dxfId="1" operator="lessThan" stopIfTrue="1">
      <formula>#REF!</formula>
    </cfRule>
    <cfRule type="cellIs" priority="2" dxfId="0" operator="greaterThanOr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50"/>
  <sheetViews>
    <sheetView view="pageBreakPreview" zoomScaleSheetLayoutView="1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8" sqref="N38"/>
    </sheetView>
  </sheetViews>
  <sheetFormatPr defaultColWidth="11.421875" defaultRowHeight="12.75"/>
  <cols>
    <col min="1" max="1" width="2.8515625" style="1" customWidth="1"/>
    <col min="2" max="2" width="27.57421875" style="3" customWidth="1"/>
    <col min="3" max="3" width="14.140625" style="6" customWidth="1"/>
    <col min="4" max="4" width="6.8515625" style="23" customWidth="1"/>
    <col min="5" max="5" width="10.57421875" style="6" customWidth="1"/>
    <col min="6" max="6" width="5.8515625" style="23" customWidth="1"/>
    <col min="7" max="7" width="10.140625" style="6" customWidth="1"/>
    <col min="8" max="8" width="5.8515625" style="23" customWidth="1"/>
    <col min="9" max="11" width="11.421875" style="6" customWidth="1"/>
    <col min="12" max="12" width="10.421875" style="23" customWidth="1"/>
    <col min="13" max="16384" width="11.421875" style="1" customWidth="1"/>
  </cols>
  <sheetData>
    <row r="1" spans="2:12" ht="18.75" customHeight="1" thickBot="1">
      <c r="B1" s="396" t="s">
        <v>101</v>
      </c>
      <c r="C1" s="397"/>
      <c r="D1" s="397"/>
      <c r="E1" s="397"/>
      <c r="F1" s="397"/>
      <c r="G1" s="397"/>
      <c r="H1" s="397"/>
      <c r="I1" s="397"/>
      <c r="J1" s="397"/>
      <c r="K1" s="397"/>
      <c r="L1" s="398"/>
    </row>
    <row r="2" ht="3" customHeight="1"/>
    <row r="3" spans="2:12" s="2" customFormat="1" ht="14.25" customHeight="1">
      <c r="B3" s="37" t="s">
        <v>28</v>
      </c>
      <c r="C3" s="8" t="s">
        <v>29</v>
      </c>
      <c r="D3" s="24"/>
      <c r="E3" s="9" t="s">
        <v>30</v>
      </c>
      <c r="F3" s="29"/>
      <c r="G3" s="10" t="s">
        <v>31</v>
      </c>
      <c r="H3" s="29"/>
      <c r="I3" s="39" t="s">
        <v>32</v>
      </c>
      <c r="J3" s="196" t="s">
        <v>33</v>
      </c>
      <c r="K3" s="9" t="s">
        <v>34</v>
      </c>
      <c r="L3" s="33" t="s">
        <v>35</v>
      </c>
    </row>
    <row r="4" spans="2:12" s="2" customFormat="1" ht="3.75" customHeight="1" thickBot="1">
      <c r="B4" s="198"/>
      <c r="C4" s="14"/>
      <c r="D4" s="25"/>
      <c r="E4" s="15"/>
      <c r="F4" s="30"/>
      <c r="G4" s="16"/>
      <c r="H4" s="30"/>
      <c r="I4" s="15"/>
      <c r="J4" s="17"/>
      <c r="K4" s="15"/>
      <c r="L4" s="34"/>
    </row>
    <row r="5" spans="1:12" ht="13.5" customHeight="1">
      <c r="A5" s="399" t="s">
        <v>80</v>
      </c>
      <c r="B5" s="38" t="s">
        <v>50</v>
      </c>
      <c r="C5" s="4">
        <f>E5+G5</f>
        <v>46</v>
      </c>
      <c r="D5" s="26">
        <f aca="true" t="shared" si="0" ref="D5:D12">C5/$C$40</f>
        <v>0.007111935683364255</v>
      </c>
      <c r="E5" s="346">
        <f>IGEN!E12</f>
        <v>19</v>
      </c>
      <c r="F5" s="31">
        <f aca="true" t="shared" si="1" ref="F5:F12">E5/$E$40</f>
        <v>0.0064037748567576675</v>
      </c>
      <c r="G5" s="349">
        <f>IGEN!B12</f>
        <v>27</v>
      </c>
      <c r="H5" s="31">
        <f aca="true" t="shared" si="2" ref="H5:H12">G5/$G$40</f>
        <v>0.007712082262210797</v>
      </c>
      <c r="I5" s="40">
        <f>IGEN!J12</f>
        <v>11.817826086956522</v>
      </c>
      <c r="J5" s="35">
        <f>IGEN!G12</f>
        <v>10.01</v>
      </c>
      <c r="K5" s="5">
        <f>IGEN!D12</f>
        <v>13.09</v>
      </c>
      <c r="L5" s="153">
        <f aca="true" t="shared" si="3" ref="L5:L12">K5-J5</f>
        <v>3.08</v>
      </c>
    </row>
    <row r="6" spans="1:12" ht="13.5" customHeight="1">
      <c r="A6" s="400"/>
      <c r="B6" s="38" t="s">
        <v>5</v>
      </c>
      <c r="C6" s="4">
        <f aca="true" t="shared" si="4" ref="C6:C38">E6+G6</f>
        <v>347</v>
      </c>
      <c r="D6" s="26">
        <f t="shared" si="0"/>
        <v>0.05364873222016079</v>
      </c>
      <c r="E6" s="346">
        <f>IGEN!E11</f>
        <v>57</v>
      </c>
      <c r="F6" s="31">
        <f t="shared" si="1"/>
        <v>0.019211324570273004</v>
      </c>
      <c r="G6" s="349">
        <f>IGEN!B11</f>
        <v>290</v>
      </c>
      <c r="H6" s="31">
        <f t="shared" si="2"/>
        <v>0.08283347614967153</v>
      </c>
      <c r="I6" s="40">
        <f>IGEN!J11</f>
        <v>13.08</v>
      </c>
      <c r="J6" s="35">
        <f>IGEN!G11</f>
        <v>10.89</v>
      </c>
      <c r="K6" s="5">
        <f>IGEN!D11</f>
        <v>13.3</v>
      </c>
      <c r="L6" s="153">
        <f t="shared" si="3"/>
        <v>2.41</v>
      </c>
    </row>
    <row r="7" spans="1:12" ht="13.5" customHeight="1" thickBot="1">
      <c r="A7" s="400"/>
      <c r="B7" s="139" t="s">
        <v>25</v>
      </c>
      <c r="C7" s="4">
        <f t="shared" si="4"/>
        <v>56</v>
      </c>
      <c r="D7" s="140">
        <f t="shared" si="0"/>
        <v>0.008658008658008658</v>
      </c>
      <c r="E7" s="347">
        <f>IGEN!E23</f>
        <v>30</v>
      </c>
      <c r="F7" s="141">
        <f t="shared" si="1"/>
        <v>0.010111223458038422</v>
      </c>
      <c r="G7" s="350">
        <f>IGEN!B23</f>
        <v>26</v>
      </c>
      <c r="H7" s="141">
        <f t="shared" si="2"/>
        <v>0.007426449585832619</v>
      </c>
      <c r="I7" s="142">
        <f>IGEN!J23</f>
        <v>11.718928571428572</v>
      </c>
      <c r="J7" s="143">
        <f>IGEN!G23</f>
        <v>10.73</v>
      </c>
      <c r="K7" s="144">
        <f>IGEN!D23</f>
        <v>12.86</v>
      </c>
      <c r="L7" s="173">
        <f t="shared" si="3"/>
        <v>2.129999999999999</v>
      </c>
    </row>
    <row r="8" spans="1:12" ht="13.5" customHeight="1">
      <c r="A8" s="394"/>
      <c r="B8" s="145" t="s">
        <v>42</v>
      </c>
      <c r="C8" s="4">
        <f t="shared" si="4"/>
        <v>97</v>
      </c>
      <c r="D8" s="146">
        <f t="shared" si="0"/>
        <v>0.01499690785405071</v>
      </c>
      <c r="E8" s="345">
        <f>IGEN!E14</f>
        <v>36</v>
      </c>
      <c r="F8" s="147">
        <f t="shared" si="1"/>
        <v>0.012133468149646108</v>
      </c>
      <c r="G8" s="351">
        <f>IGEN!B14</f>
        <v>61</v>
      </c>
      <c r="H8" s="147">
        <f t="shared" si="2"/>
        <v>0.017423593259068837</v>
      </c>
      <c r="I8" s="148">
        <f>IGEN!J14</f>
        <v>13.832680412371134</v>
      </c>
      <c r="J8" s="149">
        <f>IGEN!G14</f>
        <v>13.6</v>
      </c>
      <c r="K8" s="150">
        <f>IGEN!D14</f>
        <v>13.97</v>
      </c>
      <c r="L8" s="151">
        <f t="shared" si="3"/>
        <v>0.370000000000001</v>
      </c>
    </row>
    <row r="9" spans="1:12" ht="13.5" customHeight="1">
      <c r="A9" s="394"/>
      <c r="B9" s="152" t="s">
        <v>43</v>
      </c>
      <c r="C9" s="4">
        <f t="shared" si="4"/>
        <v>752</v>
      </c>
      <c r="D9" s="26">
        <f t="shared" si="0"/>
        <v>0.11626468769325912</v>
      </c>
      <c r="E9" s="346">
        <f>IGEN!E20</f>
        <v>411</v>
      </c>
      <c r="F9" s="31">
        <f t="shared" si="1"/>
        <v>0.1385237613751264</v>
      </c>
      <c r="G9" s="349">
        <f>IGEN!B20</f>
        <v>341</v>
      </c>
      <c r="H9" s="31">
        <f t="shared" si="2"/>
        <v>0.09740074264495859</v>
      </c>
      <c r="I9" s="40">
        <f>IGEN!J20</f>
        <v>13.960000000000003</v>
      </c>
      <c r="J9" s="35">
        <f>IGEN!G20</f>
        <v>13.96</v>
      </c>
      <c r="K9" s="5">
        <f>IGEN!D20</f>
        <v>13.96</v>
      </c>
      <c r="L9" s="153">
        <f t="shared" si="3"/>
        <v>0</v>
      </c>
    </row>
    <row r="10" spans="1:12" ht="13.5" customHeight="1">
      <c r="A10" s="394"/>
      <c r="B10" s="152" t="s">
        <v>134</v>
      </c>
      <c r="C10" s="4">
        <f t="shared" si="4"/>
        <v>24</v>
      </c>
      <c r="D10" s="26">
        <f t="shared" si="0"/>
        <v>0.0037105751391465678</v>
      </c>
      <c r="E10" s="346">
        <f>IGEN!E58</f>
        <v>0</v>
      </c>
      <c r="F10" s="31">
        <f t="shared" si="1"/>
        <v>0</v>
      </c>
      <c r="G10" s="349">
        <f>IGEN!B58</f>
        <v>24</v>
      </c>
      <c r="H10" s="31">
        <f t="shared" si="2"/>
        <v>0.006855184233076264</v>
      </c>
      <c r="I10" s="40">
        <f>IGEN!J58</f>
        <v>13.17</v>
      </c>
      <c r="J10" s="35">
        <f>IGEN!G58</f>
        <v>0</v>
      </c>
      <c r="K10" s="5">
        <f>IGEN!D58</f>
        <v>13.17</v>
      </c>
      <c r="L10" s="153">
        <f t="shared" si="3"/>
        <v>13.17</v>
      </c>
    </row>
    <row r="11" spans="1:12" ht="13.5" customHeight="1">
      <c r="A11" s="394"/>
      <c r="B11" s="152" t="s">
        <v>41</v>
      </c>
      <c r="C11" s="4">
        <f t="shared" si="4"/>
        <v>505</v>
      </c>
      <c r="D11" s="26">
        <f t="shared" si="0"/>
        <v>0.07807668521954236</v>
      </c>
      <c r="E11" s="346">
        <f>IGEN!E25</f>
        <v>297</v>
      </c>
      <c r="F11" s="31">
        <f t="shared" si="1"/>
        <v>0.10010111223458039</v>
      </c>
      <c r="G11" s="349">
        <f>IGEN!B25</f>
        <v>208</v>
      </c>
      <c r="H11" s="31">
        <f t="shared" si="2"/>
        <v>0.059411596686660954</v>
      </c>
      <c r="I11" s="40">
        <f>IGEN!J25</f>
        <v>12.182554455445546</v>
      </c>
      <c r="J11" s="35">
        <f>IGEN!G25</f>
        <v>11.47</v>
      </c>
      <c r="K11" s="5">
        <f>IGEN!D25</f>
        <v>13.2</v>
      </c>
      <c r="L11" s="153">
        <f t="shared" si="3"/>
        <v>1.7299999999999986</v>
      </c>
    </row>
    <row r="12" spans="1:13" ht="13.5" customHeight="1" thickBot="1">
      <c r="A12" s="401"/>
      <c r="B12" s="152" t="s">
        <v>44</v>
      </c>
      <c r="C12" s="4">
        <f t="shared" si="4"/>
        <v>123</v>
      </c>
      <c r="D12" s="26">
        <f t="shared" si="0"/>
        <v>0.019016697588126158</v>
      </c>
      <c r="E12" s="346">
        <f>IGEN!E22</f>
        <v>13</v>
      </c>
      <c r="F12" s="31">
        <f t="shared" si="1"/>
        <v>0.004381530165149983</v>
      </c>
      <c r="G12" s="349">
        <f>IGEN!B22</f>
        <v>110</v>
      </c>
      <c r="H12" s="31">
        <f t="shared" si="2"/>
        <v>0.03141959440159954</v>
      </c>
      <c r="I12" s="40">
        <f>IGEN!J22</f>
        <v>13.48479674796748</v>
      </c>
      <c r="J12" s="35">
        <f>IGEN!G22</f>
        <v>10.31</v>
      </c>
      <c r="K12" s="5">
        <f>IGEN!D22</f>
        <v>13.86</v>
      </c>
      <c r="L12" s="153">
        <f t="shared" si="3"/>
        <v>3.549999999999999</v>
      </c>
      <c r="M12" s="41">
        <f>SUM(H5:H12)</f>
        <v>0.31048271922307913</v>
      </c>
    </row>
    <row r="13" spans="1:12" s="2" customFormat="1" ht="3.75" customHeight="1" thickBot="1">
      <c r="A13" s="344"/>
      <c r="B13" s="154"/>
      <c r="C13" s="343">
        <f t="shared" si="4"/>
        <v>0</v>
      </c>
      <c r="D13" s="25"/>
      <c r="E13" s="15"/>
      <c r="F13" s="30"/>
      <c r="G13" s="16"/>
      <c r="H13" s="30"/>
      <c r="I13" s="20"/>
      <c r="J13" s="20"/>
      <c r="K13" s="15"/>
      <c r="L13" s="155"/>
    </row>
    <row r="14" spans="1:12" ht="14.25">
      <c r="A14" s="393" t="s">
        <v>81</v>
      </c>
      <c r="B14" s="152" t="s">
        <v>45</v>
      </c>
      <c r="C14" s="4">
        <f t="shared" si="4"/>
        <v>160</v>
      </c>
      <c r="D14" s="26">
        <f aca="true" t="shared" si="5" ref="D14:D19">C14/$C$40</f>
        <v>0.024737167594310452</v>
      </c>
      <c r="E14" s="346">
        <f>IGEN!E10</f>
        <v>89</v>
      </c>
      <c r="F14" s="31">
        <f aca="true" t="shared" si="6" ref="F14:F19">E14/$E$40</f>
        <v>0.029996629592180656</v>
      </c>
      <c r="G14" s="349">
        <f>IGEN!B10</f>
        <v>71</v>
      </c>
      <c r="H14" s="31">
        <f aca="true" t="shared" si="7" ref="H14:H19">G14/$G$40</f>
        <v>0.020279920022850614</v>
      </c>
      <c r="I14" s="40">
        <f>IGEN!J13</f>
        <v>10.97</v>
      </c>
      <c r="J14" s="352">
        <f>IGEN!G10</f>
        <v>10.39</v>
      </c>
      <c r="K14" s="5">
        <f>IGEN!D10</f>
        <v>12.67</v>
      </c>
      <c r="L14" s="153">
        <f aca="true" t="shared" si="8" ref="L14:L19">K14-J14</f>
        <v>2.2799999999999994</v>
      </c>
    </row>
    <row r="15" spans="1:12" ht="14.25">
      <c r="A15" s="394"/>
      <c r="B15" s="152" t="s">
        <v>56</v>
      </c>
      <c r="C15" s="4">
        <f t="shared" si="4"/>
        <v>142</v>
      </c>
      <c r="D15" s="26">
        <f t="shared" si="5"/>
        <v>0.021954236239950527</v>
      </c>
      <c r="E15" s="346">
        <f>IGEN!E15</f>
        <v>5</v>
      </c>
      <c r="F15" s="31">
        <f t="shared" si="6"/>
        <v>0.0016852039096730705</v>
      </c>
      <c r="G15" s="349">
        <f>IGEN!B15</f>
        <v>137</v>
      </c>
      <c r="H15" s="31">
        <f t="shared" si="7"/>
        <v>0.03913167666381034</v>
      </c>
      <c r="I15" s="40">
        <f>IGEN!J15</f>
        <v>12.079718309859155</v>
      </c>
      <c r="J15" s="35">
        <f>IGEN!G15</f>
        <v>4.4</v>
      </c>
      <c r="K15" s="5">
        <f>IGEN!D15</f>
        <v>12.36</v>
      </c>
      <c r="L15" s="153">
        <f t="shared" si="8"/>
        <v>7.959999999999999</v>
      </c>
    </row>
    <row r="16" spans="1:12" ht="14.25">
      <c r="A16" s="394"/>
      <c r="B16" s="152" t="s">
        <v>133</v>
      </c>
      <c r="C16" s="4">
        <f>E16+G16</f>
        <v>202</v>
      </c>
      <c r="D16" s="26">
        <f t="shared" si="5"/>
        <v>0.031230674087816945</v>
      </c>
      <c r="E16" s="346">
        <f>IGEN!E56</f>
        <v>95</v>
      </c>
      <c r="F16" s="31">
        <f t="shared" si="6"/>
        <v>0.032018874283788336</v>
      </c>
      <c r="G16" s="349">
        <f>IGEN!B56</f>
        <v>107</v>
      </c>
      <c r="H16" s="31">
        <f t="shared" si="7"/>
        <v>0.03056269637246501</v>
      </c>
      <c r="I16" s="40">
        <f>IGEN!J56</f>
        <v>12.59371287128713</v>
      </c>
      <c r="J16" s="35">
        <f>IGEN!G56</f>
        <v>12.26</v>
      </c>
      <c r="K16" s="5">
        <f>IGEN!D56</f>
        <v>12.89</v>
      </c>
      <c r="L16" s="153">
        <f t="shared" si="8"/>
        <v>0.6300000000000008</v>
      </c>
    </row>
    <row r="17" spans="1:12" ht="14.25">
      <c r="A17" s="394"/>
      <c r="B17" s="152" t="s">
        <v>79</v>
      </c>
      <c r="C17" s="4">
        <f t="shared" si="4"/>
        <v>233</v>
      </c>
      <c r="D17" s="26">
        <f t="shared" si="5"/>
        <v>0.0360235003092146</v>
      </c>
      <c r="E17" s="348">
        <f>IGEN!E59</f>
        <v>117</v>
      </c>
      <c r="F17" s="31">
        <f t="shared" si="6"/>
        <v>0.03943377148634985</v>
      </c>
      <c r="G17" s="349">
        <f>IGEN!B59</f>
        <v>116</v>
      </c>
      <c r="H17" s="31">
        <f t="shared" si="7"/>
        <v>0.03313339045986861</v>
      </c>
      <c r="I17" s="40">
        <f>IGEN!J59</f>
        <v>12.51304721030043</v>
      </c>
      <c r="J17" s="35">
        <f>IGEN!G59</f>
        <v>12.06</v>
      </c>
      <c r="K17" s="5">
        <f>IGEN!D59</f>
        <v>12.97</v>
      </c>
      <c r="L17" s="153">
        <f t="shared" si="8"/>
        <v>0.9100000000000001</v>
      </c>
    </row>
    <row r="18" spans="1:12" ht="14.25">
      <c r="A18" s="394"/>
      <c r="B18" s="152" t="s">
        <v>26</v>
      </c>
      <c r="C18" s="4">
        <f t="shared" si="4"/>
        <v>228</v>
      </c>
      <c r="D18" s="26">
        <f t="shared" si="5"/>
        <v>0.03525046382189239</v>
      </c>
      <c r="E18" s="346">
        <f>IGEN!E26</f>
        <v>141</v>
      </c>
      <c r="F18" s="31">
        <f t="shared" si="6"/>
        <v>0.047522750252780584</v>
      </c>
      <c r="G18" s="349">
        <f>IGEN!B26</f>
        <v>87</v>
      </c>
      <c r="H18" s="31">
        <f t="shared" si="7"/>
        <v>0.024850042844901457</v>
      </c>
      <c r="I18" s="40">
        <f>IGEN!J26</f>
        <v>12.69592105263158</v>
      </c>
      <c r="J18" s="35">
        <f>IGEN!G26</f>
        <v>12.28</v>
      </c>
      <c r="K18" s="5">
        <f>IGEN!D26</f>
        <v>13.37</v>
      </c>
      <c r="L18" s="153">
        <f t="shared" si="8"/>
        <v>1.0899999999999999</v>
      </c>
    </row>
    <row r="19" spans="1:13" ht="14.25">
      <c r="A19" s="394"/>
      <c r="B19" s="152" t="s">
        <v>138</v>
      </c>
      <c r="C19" s="4">
        <f t="shared" si="4"/>
        <v>198</v>
      </c>
      <c r="D19" s="26">
        <f t="shared" si="5"/>
        <v>0.030612244897959183</v>
      </c>
      <c r="E19" s="346">
        <f>IGEN!E57</f>
        <v>74</v>
      </c>
      <c r="F19" s="31">
        <f t="shared" si="6"/>
        <v>0.02494101786316144</v>
      </c>
      <c r="G19" s="349">
        <f>IGEN!B57</f>
        <v>124</v>
      </c>
      <c r="H19" s="31">
        <f t="shared" si="7"/>
        <v>0.03541845187089403</v>
      </c>
      <c r="I19" s="40">
        <f>IGEN!J57</f>
        <v>11.59</v>
      </c>
      <c r="J19" s="35">
        <f>IGEN!G57</f>
        <v>11.58</v>
      </c>
      <c r="K19" s="5">
        <f>IGEN!D57</f>
        <v>11.93</v>
      </c>
      <c r="L19" s="153">
        <f t="shared" si="8"/>
        <v>0.34999999999999964</v>
      </c>
      <c r="M19" s="41">
        <f>SUM(H14:H19)</f>
        <v>0.18337617823479008</v>
      </c>
    </row>
    <row r="20" spans="2:12" ht="2.25" customHeight="1" thickBot="1">
      <c r="B20" s="156"/>
      <c r="C20" s="343">
        <f t="shared" si="4"/>
        <v>0</v>
      </c>
      <c r="D20" s="27"/>
      <c r="E20" s="18"/>
      <c r="F20" s="32"/>
      <c r="G20" s="19"/>
      <c r="H20" s="32"/>
      <c r="I20" s="21"/>
      <c r="J20" s="21"/>
      <c r="K20" s="21"/>
      <c r="L20" s="157"/>
    </row>
    <row r="21" spans="1:12" ht="12.75" customHeight="1">
      <c r="A21" s="393" t="s">
        <v>82</v>
      </c>
      <c r="B21" s="152" t="s">
        <v>55</v>
      </c>
      <c r="C21" s="4">
        <f t="shared" si="4"/>
        <v>571</v>
      </c>
      <c r="D21" s="26">
        <f aca="true" t="shared" si="9" ref="D21:D34">C21/$C$40</f>
        <v>0.08828076685219542</v>
      </c>
      <c r="E21" s="346">
        <f>IGEN!E5</f>
        <v>346</v>
      </c>
      <c r="F21" s="31">
        <f>E21/$E$40</f>
        <v>0.11661611054937647</v>
      </c>
      <c r="G21" s="349">
        <f>IGEN!B5</f>
        <v>225</v>
      </c>
      <c r="H21" s="31">
        <f>G21/$G$40</f>
        <v>0.06426735218508997</v>
      </c>
      <c r="I21" s="40">
        <f>IGEN!J5</f>
        <v>12.190332749562172</v>
      </c>
      <c r="J21" s="35">
        <f>IGEN!G5</f>
        <v>12.08</v>
      </c>
      <c r="K21" s="5">
        <f>IGEN!D5</f>
        <v>12.36</v>
      </c>
      <c r="L21" s="153">
        <f>K21-J21</f>
        <v>0.27999999999999936</v>
      </c>
    </row>
    <row r="22" spans="1:12" ht="12.75" customHeight="1">
      <c r="A22" s="394"/>
      <c r="B22" s="152" t="s">
        <v>52</v>
      </c>
      <c r="C22" s="4">
        <f t="shared" si="4"/>
        <v>0</v>
      </c>
      <c r="D22" s="26">
        <f t="shared" si="9"/>
        <v>0</v>
      </c>
      <c r="E22" s="346">
        <f>IGEN!E17</f>
        <v>0</v>
      </c>
      <c r="F22" s="31">
        <f>E22/$E$40</f>
        <v>0</v>
      </c>
      <c r="G22" s="349">
        <f>IGEN!B17</f>
        <v>0</v>
      </c>
      <c r="H22" s="31">
        <f>G22/$G$40</f>
        <v>0</v>
      </c>
      <c r="I22" s="40">
        <f>IGEN!J17</f>
        <v>0</v>
      </c>
      <c r="J22" s="36">
        <f>IGEN!G17</f>
        <v>0</v>
      </c>
      <c r="K22" s="5">
        <f>IGEN!D17</f>
        <v>0</v>
      </c>
      <c r="L22" s="153">
        <f>K22-J22</f>
        <v>0</v>
      </c>
    </row>
    <row r="23" spans="1:12" ht="12.75" customHeight="1">
      <c r="A23" s="394"/>
      <c r="B23" s="152" t="s">
        <v>3</v>
      </c>
      <c r="C23" s="4">
        <f t="shared" si="4"/>
        <v>36</v>
      </c>
      <c r="D23" s="26">
        <f t="shared" si="9"/>
        <v>0.0055658627087198514</v>
      </c>
      <c r="E23" s="346">
        <f>IGEN!E6</f>
        <v>27</v>
      </c>
      <c r="F23" s="31">
        <f>E23/$E$40</f>
        <v>0.00910010111223458</v>
      </c>
      <c r="G23" s="349">
        <f>IGEN!B6</f>
        <v>9</v>
      </c>
      <c r="H23" s="31">
        <f>G23/$G$40</f>
        <v>0.002570694087403599</v>
      </c>
      <c r="I23" s="40">
        <f>IGEN!J6</f>
        <v>15.055</v>
      </c>
      <c r="J23" s="35">
        <f>IGEN!G6</f>
        <v>14.35</v>
      </c>
      <c r="K23" s="5">
        <f>IGEN!D6</f>
        <v>17.17</v>
      </c>
      <c r="L23" s="153">
        <f>K23-J23</f>
        <v>2.820000000000002</v>
      </c>
    </row>
    <row r="24" spans="1:12" ht="12.75" customHeight="1">
      <c r="A24" s="394"/>
      <c r="B24" s="158" t="s">
        <v>4</v>
      </c>
      <c r="C24" s="4">
        <f t="shared" si="4"/>
        <v>31</v>
      </c>
      <c r="D24" s="26">
        <f t="shared" si="9"/>
        <v>0.00479282622139765</v>
      </c>
      <c r="E24" s="346">
        <f>IGEN!E9</f>
        <v>4</v>
      </c>
      <c r="F24" s="31">
        <f>E24/$E$40</f>
        <v>0.0013481631277384564</v>
      </c>
      <c r="G24" s="349">
        <f>IGEN!B9</f>
        <v>27</v>
      </c>
      <c r="H24" s="31">
        <f>G24/$G$40</f>
        <v>0.007712082262210797</v>
      </c>
      <c r="I24" s="40">
        <f>IGEN!J9</f>
        <v>11.028064516129032</v>
      </c>
      <c r="J24" s="35">
        <f>IGEN!G9</f>
        <v>12.5</v>
      </c>
      <c r="K24" s="5">
        <f>IGEN!D9</f>
        <v>10.81</v>
      </c>
      <c r="L24" s="153">
        <f>K24-J24</f>
        <v>-1.6899999999999995</v>
      </c>
    </row>
    <row r="25" spans="2:12" ht="3" customHeight="1" thickBot="1">
      <c r="B25" s="156"/>
      <c r="C25" s="343">
        <f t="shared" si="4"/>
        <v>0</v>
      </c>
      <c r="D25" s="27">
        <f t="shared" si="9"/>
        <v>0</v>
      </c>
      <c r="E25" s="18"/>
      <c r="F25" s="32"/>
      <c r="G25" s="19"/>
      <c r="H25" s="32"/>
      <c r="I25" s="21"/>
      <c r="J25" s="21"/>
      <c r="K25" s="21"/>
      <c r="L25" s="157"/>
    </row>
    <row r="26" spans="1:12" ht="13.5" customHeight="1">
      <c r="A26" s="393" t="s">
        <v>83</v>
      </c>
      <c r="B26" s="152" t="s">
        <v>49</v>
      </c>
      <c r="C26" s="4">
        <f t="shared" si="4"/>
        <v>34</v>
      </c>
      <c r="D26" s="26">
        <f t="shared" si="9"/>
        <v>0.005256648113790971</v>
      </c>
      <c r="E26" s="346">
        <f>IGEN!E8</f>
        <v>1</v>
      </c>
      <c r="F26" s="31">
        <f aca="true" t="shared" si="10" ref="F26:F34">E26/$E$40</f>
        <v>0.0003370407819346141</v>
      </c>
      <c r="G26" s="349">
        <f>IGEN!B8</f>
        <v>33</v>
      </c>
      <c r="H26" s="31">
        <f aca="true" t="shared" si="11" ref="H26:H34">G26/$G$40</f>
        <v>0.009425878320479864</v>
      </c>
      <c r="I26" s="40">
        <f>IGEN!J8</f>
        <v>13.320294117647059</v>
      </c>
      <c r="J26" s="35">
        <f>IGEN!G8</f>
        <v>13</v>
      </c>
      <c r="K26" s="5">
        <f>IGEN!D8</f>
        <v>13.33</v>
      </c>
      <c r="L26" s="153">
        <f aca="true" t="shared" si="12" ref="L26:L34">K26-J26</f>
        <v>0.33000000000000007</v>
      </c>
    </row>
    <row r="27" spans="1:12" ht="13.5" customHeight="1">
      <c r="A27" s="394"/>
      <c r="B27" s="152" t="s">
        <v>39</v>
      </c>
      <c r="C27" s="4">
        <f t="shared" si="4"/>
        <v>150</v>
      </c>
      <c r="D27" s="26">
        <f t="shared" si="9"/>
        <v>0.023191094619666047</v>
      </c>
      <c r="E27" s="346">
        <f>IGEN!E18</f>
        <v>74</v>
      </c>
      <c r="F27" s="31">
        <f t="shared" si="10"/>
        <v>0.02494101786316144</v>
      </c>
      <c r="G27" s="349">
        <f>IGEN!B18</f>
        <v>76</v>
      </c>
      <c r="H27" s="31">
        <f t="shared" si="11"/>
        <v>0.021708083404741504</v>
      </c>
      <c r="I27" s="40">
        <f>IGEN!J18</f>
        <v>13.11</v>
      </c>
      <c r="J27" s="35">
        <f>IGEN!G18</f>
        <v>12.09</v>
      </c>
      <c r="K27" s="5">
        <f>IGEN!D18</f>
        <v>14.05</v>
      </c>
      <c r="L27" s="153">
        <f t="shared" si="12"/>
        <v>1.9600000000000009</v>
      </c>
    </row>
    <row r="28" spans="1:12" ht="13.5" customHeight="1">
      <c r="A28" s="394"/>
      <c r="B28" s="152" t="s">
        <v>51</v>
      </c>
      <c r="C28" s="4">
        <f t="shared" si="4"/>
        <v>360</v>
      </c>
      <c r="D28" s="26">
        <f t="shared" si="9"/>
        <v>0.055658627087198514</v>
      </c>
      <c r="E28" s="346">
        <f>IGEN!E16</f>
        <v>87</v>
      </c>
      <c r="F28" s="31">
        <f t="shared" si="10"/>
        <v>0.029322548028311426</v>
      </c>
      <c r="G28" s="349">
        <f>IGEN!B16</f>
        <v>273</v>
      </c>
      <c r="H28" s="31">
        <f t="shared" si="11"/>
        <v>0.0779777206512425</v>
      </c>
      <c r="I28" s="40">
        <f>IGEN!J16</f>
        <v>13.245250000000002</v>
      </c>
      <c r="J28" s="35">
        <f>IGEN!G16</f>
        <v>12.54</v>
      </c>
      <c r="K28" s="5">
        <f>IGEN!D16</f>
        <v>13.47</v>
      </c>
      <c r="L28" s="153">
        <f t="shared" si="12"/>
        <v>0.9300000000000015</v>
      </c>
    </row>
    <row r="29" spans="1:12" ht="13.5" customHeight="1">
      <c r="A29" s="394"/>
      <c r="B29" s="152" t="s">
        <v>40</v>
      </c>
      <c r="C29" s="4">
        <f t="shared" si="4"/>
        <v>58</v>
      </c>
      <c r="D29" s="26">
        <f t="shared" si="9"/>
        <v>0.008967223252937539</v>
      </c>
      <c r="E29" s="346">
        <f>IGEN!E24</f>
        <v>2</v>
      </c>
      <c r="F29" s="31">
        <f t="shared" si="10"/>
        <v>0.0006740815638692282</v>
      </c>
      <c r="G29" s="349">
        <f>IGEN!B24</f>
        <v>56</v>
      </c>
      <c r="H29" s="31">
        <f t="shared" si="11"/>
        <v>0.01599542987717795</v>
      </c>
      <c r="I29" s="40">
        <f>IGEN!J24</f>
        <v>13.037241379310345</v>
      </c>
      <c r="J29" s="35">
        <f>IGEN!G24</f>
        <v>11</v>
      </c>
      <c r="K29" s="5">
        <f>IGEN!D24</f>
        <v>13.11</v>
      </c>
      <c r="L29" s="153">
        <f t="shared" si="12"/>
        <v>2.1099999999999994</v>
      </c>
    </row>
    <row r="30" spans="1:12" ht="13.5" customHeight="1">
      <c r="A30" s="394"/>
      <c r="B30" s="152" t="s">
        <v>38</v>
      </c>
      <c r="C30" s="4">
        <f t="shared" si="4"/>
        <v>683</v>
      </c>
      <c r="D30" s="26">
        <f t="shared" si="9"/>
        <v>0.10559678416821273</v>
      </c>
      <c r="E30" s="346">
        <f>IGEN!E30</f>
        <v>436</v>
      </c>
      <c r="F30" s="31">
        <f t="shared" si="10"/>
        <v>0.14694978092349173</v>
      </c>
      <c r="G30" s="349">
        <f>IGEN!B30</f>
        <v>247</v>
      </c>
      <c r="H30" s="31">
        <f t="shared" si="11"/>
        <v>0.07055127106540988</v>
      </c>
      <c r="I30" s="40">
        <f>IGEN!J30</f>
        <v>12.822108345534406</v>
      </c>
      <c r="J30" s="35">
        <f>IGEN!G30</f>
        <v>12.71</v>
      </c>
      <c r="K30" s="5">
        <f>IGEN!D30</f>
        <v>13.02</v>
      </c>
      <c r="L30" s="153">
        <f t="shared" si="12"/>
        <v>0.3099999999999987</v>
      </c>
    </row>
    <row r="31" spans="1:12" ht="13.5" customHeight="1">
      <c r="A31" s="394"/>
      <c r="B31" s="152" t="s">
        <v>58</v>
      </c>
      <c r="C31" s="4">
        <f t="shared" si="4"/>
        <v>0</v>
      </c>
      <c r="D31" s="26">
        <f t="shared" si="9"/>
        <v>0</v>
      </c>
      <c r="E31" s="346">
        <f>IGEN!E19</f>
        <v>0</v>
      </c>
      <c r="F31" s="31">
        <f t="shared" si="10"/>
        <v>0</v>
      </c>
      <c r="G31" s="349">
        <f>IGEN!B19</f>
        <v>0</v>
      </c>
      <c r="H31" s="31">
        <f t="shared" si="11"/>
        <v>0</v>
      </c>
      <c r="I31" s="40">
        <f>IGEN!J19</f>
        <v>0</v>
      </c>
      <c r="J31" s="35">
        <f>IGEN!G19</f>
        <v>0</v>
      </c>
      <c r="K31" s="5">
        <f>IGEN!D19</f>
        <v>0</v>
      </c>
      <c r="L31" s="153">
        <f t="shared" si="12"/>
        <v>0</v>
      </c>
    </row>
    <row r="32" spans="1:12" ht="13.5" customHeight="1">
      <c r="A32" s="394"/>
      <c r="B32" s="152" t="s">
        <v>145</v>
      </c>
      <c r="C32" s="4">
        <f t="shared" si="4"/>
        <v>13</v>
      </c>
      <c r="D32" s="26">
        <f t="shared" si="9"/>
        <v>0.002009894867037724</v>
      </c>
      <c r="E32" s="346">
        <f>IGEN!E27</f>
        <v>4</v>
      </c>
      <c r="F32" s="31">
        <f t="shared" si="10"/>
        <v>0.0013481631277384564</v>
      </c>
      <c r="G32" s="349">
        <f>IGEN!B27</f>
        <v>9</v>
      </c>
      <c r="H32" s="31">
        <f t="shared" si="11"/>
        <v>0.002570694087403599</v>
      </c>
      <c r="I32" s="40">
        <f>IGEN!J27</f>
        <v>12.575384615384614</v>
      </c>
      <c r="J32" s="35">
        <f>IGEN!G27</f>
        <v>12.88</v>
      </c>
      <c r="K32" s="5">
        <f>IGEN!D27</f>
        <v>12.44</v>
      </c>
      <c r="L32" s="153">
        <f t="shared" si="12"/>
        <v>-0.4400000000000013</v>
      </c>
    </row>
    <row r="33" spans="1:12" ht="13.5" customHeight="1">
      <c r="A33" s="394"/>
      <c r="B33" s="152" t="s">
        <v>47</v>
      </c>
      <c r="C33" s="4">
        <f t="shared" si="4"/>
        <v>538</v>
      </c>
      <c r="D33" s="26">
        <f t="shared" si="9"/>
        <v>0.0831787260358689</v>
      </c>
      <c r="E33" s="346">
        <f>IGEN!E7</f>
        <v>207</v>
      </c>
      <c r="F33" s="31">
        <f t="shared" si="10"/>
        <v>0.06976744186046512</v>
      </c>
      <c r="G33" s="349">
        <f>IGEN!B7</f>
        <v>331</v>
      </c>
      <c r="H33" s="31">
        <f t="shared" si="11"/>
        <v>0.0945444158811768</v>
      </c>
      <c r="I33" s="40">
        <f>IGEN!J7</f>
        <v>12.025297397769517</v>
      </c>
      <c r="J33" s="35">
        <f>IGEN!G7</f>
        <v>11.65</v>
      </c>
      <c r="K33" s="5">
        <f>IGEN!D7</f>
        <v>12.26</v>
      </c>
      <c r="L33" s="153">
        <f t="shared" si="12"/>
        <v>0.6099999999999994</v>
      </c>
    </row>
    <row r="34" spans="1:13" ht="13.5" customHeight="1">
      <c r="A34" s="395"/>
      <c r="B34" s="152" t="s">
        <v>46</v>
      </c>
      <c r="C34" s="4">
        <f t="shared" si="4"/>
        <v>257</v>
      </c>
      <c r="D34" s="26">
        <f t="shared" si="9"/>
        <v>0.03973407544836116</v>
      </c>
      <c r="E34" s="346">
        <f>IGEN!E29</f>
        <v>134</v>
      </c>
      <c r="F34" s="31">
        <f t="shared" si="10"/>
        <v>0.045163464779238285</v>
      </c>
      <c r="G34" s="349">
        <f>IGEN!B29</f>
        <v>123</v>
      </c>
      <c r="H34" s="31">
        <f t="shared" si="11"/>
        <v>0.03513281919451585</v>
      </c>
      <c r="I34" s="40">
        <f>IGEN!J29</f>
        <v>12.61591439688716</v>
      </c>
      <c r="J34" s="35">
        <f>IGEN!G29</f>
        <v>11.63</v>
      </c>
      <c r="K34" s="5">
        <f>IGEN!D29</f>
        <v>13.69</v>
      </c>
      <c r="L34" s="153">
        <f t="shared" si="12"/>
        <v>2.0599999999999987</v>
      </c>
      <c r="M34" s="41">
        <f>SUM(H26:H34)</f>
        <v>0.32790631248214797</v>
      </c>
    </row>
    <row r="35" spans="2:12" ht="3" customHeight="1" thickBot="1">
      <c r="B35" s="156"/>
      <c r="C35" s="343">
        <f t="shared" si="4"/>
        <v>0</v>
      </c>
      <c r="D35" s="27"/>
      <c r="E35" s="18"/>
      <c r="F35" s="32"/>
      <c r="G35" s="19"/>
      <c r="H35" s="32"/>
      <c r="I35" s="20"/>
      <c r="J35" s="20"/>
      <c r="K35" s="21"/>
      <c r="L35" s="157"/>
    </row>
    <row r="36" spans="1:12" ht="14.25">
      <c r="A36" s="390" t="s">
        <v>84</v>
      </c>
      <c r="B36" s="152" t="s">
        <v>54</v>
      </c>
      <c r="C36" s="4">
        <f t="shared" si="4"/>
        <v>224</v>
      </c>
      <c r="D36" s="26">
        <f>C36/$C$40</f>
        <v>0.03463203463203463</v>
      </c>
      <c r="E36" s="346">
        <f>IGEN!E21</f>
        <v>20</v>
      </c>
      <c r="F36" s="31">
        <f>E36/$E$40</f>
        <v>0.006740815638692282</v>
      </c>
      <c r="G36" s="349">
        <f>IGEN!B21</f>
        <v>204</v>
      </c>
      <c r="H36" s="31">
        <f>G36/$G$40</f>
        <v>0.05826906598114824</v>
      </c>
      <c r="I36" s="40">
        <f>IGEN!J21</f>
        <v>11.825178571428571</v>
      </c>
      <c r="J36" s="35">
        <f>IGEN!G21</f>
        <v>8.92</v>
      </c>
      <c r="K36" s="5">
        <f>IGEN!D21</f>
        <v>12.11</v>
      </c>
      <c r="L36" s="153">
        <f>K36-J36</f>
        <v>3.1899999999999995</v>
      </c>
    </row>
    <row r="37" spans="1:12" ht="14.25">
      <c r="A37" s="391"/>
      <c r="B37" s="152" t="s">
        <v>89</v>
      </c>
      <c r="C37" s="4">
        <f t="shared" si="4"/>
        <v>90</v>
      </c>
      <c r="D37" s="26">
        <f>C37/$C$40</f>
        <v>0.013914656771799629</v>
      </c>
      <c r="E37" s="346">
        <f>IGEN!E28</f>
        <v>66</v>
      </c>
      <c r="F37" s="31">
        <f>E37/$E$40</f>
        <v>0.022244691607684528</v>
      </c>
      <c r="G37" s="349">
        <f>IGEN!B28</f>
        <v>24</v>
      </c>
      <c r="H37" s="31">
        <f>G37/$G$40</f>
        <v>0.006855184233076264</v>
      </c>
      <c r="I37" s="40">
        <f>IGEN!J28</f>
        <v>12.857999999999997</v>
      </c>
      <c r="J37" s="35">
        <f>IGEN!G28</f>
        <v>12.45</v>
      </c>
      <c r="K37" s="5">
        <f>IGEN!D28</f>
        <v>13.98</v>
      </c>
      <c r="L37" s="153">
        <f>K37-J37</f>
        <v>1.5300000000000011</v>
      </c>
    </row>
    <row r="38" spans="1:13" ht="15" thickBot="1">
      <c r="A38" s="392"/>
      <c r="B38" s="152" t="s">
        <v>27</v>
      </c>
      <c r="C38" s="4">
        <f t="shared" si="4"/>
        <v>310</v>
      </c>
      <c r="D38" s="26">
        <f>C38/$C$40</f>
        <v>0.0479282622139765</v>
      </c>
      <c r="E38" s="346">
        <f>IGEN!E13</f>
        <v>175</v>
      </c>
      <c r="F38" s="31">
        <f>E38/$E$40</f>
        <v>0.058982136838557464</v>
      </c>
      <c r="G38" s="349">
        <f>IGEN!B13</f>
        <v>135</v>
      </c>
      <c r="H38" s="31">
        <f>G38/$G$40</f>
        <v>0.038560411311053984</v>
      </c>
      <c r="I38" s="40">
        <f>IGEN!J13</f>
        <v>10.97</v>
      </c>
      <c r="J38" s="35">
        <f>IGEN!G13</f>
        <v>10.46</v>
      </c>
      <c r="K38" s="5">
        <f>IGEN!D13</f>
        <v>11.57</v>
      </c>
      <c r="L38" s="153">
        <f>K38-J38</f>
        <v>1.1099999999999994</v>
      </c>
      <c r="M38" s="41">
        <f>SUM(H36:H38)</f>
        <v>0.1036846615252785</v>
      </c>
    </row>
    <row r="39" spans="2:12" ht="3" customHeight="1">
      <c r="B39" s="189"/>
      <c r="C39" s="22"/>
      <c r="D39" s="28"/>
      <c r="E39" s="22"/>
      <c r="F39" s="28"/>
      <c r="G39" s="22"/>
      <c r="H39" s="28"/>
      <c r="I39" s="22"/>
      <c r="J39" s="22"/>
      <c r="K39" s="22"/>
      <c r="L39" s="159"/>
    </row>
    <row r="40" spans="2:12" ht="12" customHeight="1">
      <c r="B40" s="152" t="s">
        <v>36</v>
      </c>
      <c r="C40" s="4">
        <f>SUM(C5:C38)</f>
        <v>6468</v>
      </c>
      <c r="D40" s="4"/>
      <c r="E40" s="4">
        <f>SUM(E5:E38)</f>
        <v>2967</v>
      </c>
      <c r="F40" s="4"/>
      <c r="G40" s="4">
        <f>SUM(G5:G38)</f>
        <v>3501</v>
      </c>
      <c r="H40" s="4"/>
      <c r="I40" s="360">
        <v>12.62</v>
      </c>
      <c r="J40" s="360">
        <v>12.19</v>
      </c>
      <c r="K40" s="360">
        <v>12.98</v>
      </c>
      <c r="L40" s="153">
        <f>K40-J40</f>
        <v>0.7900000000000009</v>
      </c>
    </row>
    <row r="41" spans="2:12" ht="6.75" customHeight="1">
      <c r="B41" s="197"/>
      <c r="C41" s="42"/>
      <c r="D41" s="43"/>
      <c r="E41" s="42"/>
      <c r="F41" s="44"/>
      <c r="G41" s="45"/>
      <c r="H41" s="44"/>
      <c r="I41" s="46"/>
      <c r="J41" s="47"/>
      <c r="K41" s="46"/>
      <c r="L41" s="160"/>
    </row>
    <row r="42" spans="2:12" ht="12" customHeight="1">
      <c r="B42" s="161" t="s">
        <v>91</v>
      </c>
      <c r="C42" s="48">
        <f>E42+G42</f>
        <v>21</v>
      </c>
      <c r="D42" s="49"/>
      <c r="E42" s="48">
        <v>14</v>
      </c>
      <c r="F42" s="50"/>
      <c r="G42" s="51">
        <v>7</v>
      </c>
      <c r="H42" s="50"/>
      <c r="I42" s="52"/>
      <c r="J42" s="53"/>
      <c r="K42" s="52"/>
      <c r="L42" s="162"/>
    </row>
    <row r="43" spans="2:12" ht="12" customHeight="1">
      <c r="B43" s="161" t="s">
        <v>62</v>
      </c>
      <c r="C43" s="199">
        <f>C42/'stats lycées'!C28</f>
        <v>0.00964630225080386</v>
      </c>
      <c r="D43" s="190"/>
      <c r="E43" s="190">
        <f>E42/'stats lycées'!B27</f>
        <v>0.013958125623130608</v>
      </c>
      <c r="F43" s="191"/>
      <c r="G43" s="192">
        <f>G42/'stats lycées'!C27</f>
        <v>0.00596252129471891</v>
      </c>
      <c r="H43" s="50"/>
      <c r="I43" s="52"/>
      <c r="J43" s="53"/>
      <c r="K43" s="52"/>
      <c r="L43" s="162"/>
    </row>
    <row r="44" spans="2:12" ht="14.25" customHeight="1">
      <c r="B44" s="161" t="s">
        <v>90</v>
      </c>
      <c r="C44" s="48">
        <f>E44+G44</f>
        <v>123</v>
      </c>
      <c r="D44" s="49"/>
      <c r="E44" s="193">
        <v>42</v>
      </c>
      <c r="F44" s="194"/>
      <c r="G44" s="195">
        <v>81</v>
      </c>
      <c r="H44" s="50"/>
      <c r="I44" s="52"/>
      <c r="J44" s="53"/>
      <c r="K44" s="52"/>
      <c r="L44" s="162"/>
    </row>
    <row r="45" spans="2:12" ht="14.25" customHeight="1">
      <c r="B45" s="161" t="s">
        <v>62</v>
      </c>
      <c r="C45" s="199">
        <f>C44/'stats lycées'!C28</f>
        <v>0.056499770326136886</v>
      </c>
      <c r="D45" s="190"/>
      <c r="E45" s="190">
        <f>E44/'stats lycées'!B27</f>
        <v>0.04187437686939183</v>
      </c>
      <c r="F45" s="191"/>
      <c r="G45" s="192">
        <f>G44/'stats lycées'!C27</f>
        <v>0.06899488926746167</v>
      </c>
      <c r="H45" s="54"/>
      <c r="I45" s="36"/>
      <c r="K45" s="36"/>
      <c r="L45" s="163"/>
    </row>
    <row r="46" spans="2:12" ht="14.25" customHeight="1">
      <c r="B46" s="152" t="s">
        <v>139</v>
      </c>
      <c r="C46" s="11">
        <f>SUM(C5:C12)/C40</f>
        <v>0.3014842300556586</v>
      </c>
      <c r="D46" s="26"/>
      <c r="E46" s="11">
        <f>SUM(E5:E12)/E40</f>
        <v>0.29086619480957193</v>
      </c>
      <c r="F46" s="31"/>
      <c r="G46" s="12">
        <f>SUM(G5:G12)/G40</f>
        <v>0.31048271922307913</v>
      </c>
      <c r="H46" s="31"/>
      <c r="I46" s="13"/>
      <c r="J46" s="7"/>
      <c r="K46" s="5"/>
      <c r="L46" s="153"/>
    </row>
    <row r="47" spans="2:12" ht="12.75" customHeight="1">
      <c r="B47" s="152" t="s">
        <v>140</v>
      </c>
      <c r="C47" s="11">
        <f>SUM(C14:C19)/C40</f>
        <v>0.1798082869511441</v>
      </c>
      <c r="D47" s="26"/>
      <c r="E47" s="11">
        <f>SUM(E14:E19)/E40</f>
        <v>0.17559824738793395</v>
      </c>
      <c r="F47" s="31"/>
      <c r="G47" s="12">
        <f>SUM(G14:G19)/G40</f>
        <v>0.18337617823479005</v>
      </c>
      <c r="H47" s="31"/>
      <c r="I47" s="13"/>
      <c r="J47" s="7"/>
      <c r="K47" s="5"/>
      <c r="L47" s="153"/>
    </row>
    <row r="48" spans="2:12" ht="12.75" customHeight="1">
      <c r="B48" s="152" t="s">
        <v>141</v>
      </c>
      <c r="C48" s="11">
        <f>SUM(C21:C24)/C40</f>
        <v>0.09863945578231292</v>
      </c>
      <c r="D48" s="26"/>
      <c r="E48" s="11">
        <f>SUM(E21:E24)/E40</f>
        <v>0.1270643747893495</v>
      </c>
      <c r="F48" s="31"/>
      <c r="G48" s="12">
        <f>SUM(G21:G24)/G40</f>
        <v>0.07455012853470437</v>
      </c>
      <c r="H48" s="31"/>
      <c r="I48" s="13"/>
      <c r="J48" s="7"/>
      <c r="K48" s="5"/>
      <c r="L48" s="153"/>
    </row>
    <row r="49" spans="2:12" ht="12.75" customHeight="1">
      <c r="B49" s="152" t="s">
        <v>142</v>
      </c>
      <c r="C49" s="11">
        <f>SUM(C26:C34)/C40</f>
        <v>0.3235930735930736</v>
      </c>
      <c r="D49" s="26"/>
      <c r="E49" s="11">
        <f>SUM(E26:E34)/E40</f>
        <v>0.3185035389282103</v>
      </c>
      <c r="F49" s="31"/>
      <c r="G49" s="12">
        <f>SUM(G26:G34)/G40</f>
        <v>0.32790631248214797</v>
      </c>
      <c r="H49" s="31"/>
      <c r="I49" s="13"/>
      <c r="J49" s="7"/>
      <c r="K49" s="5"/>
      <c r="L49" s="153"/>
    </row>
    <row r="50" spans="2:12" ht="12.75" customHeight="1" thickBot="1">
      <c r="B50" s="164" t="s">
        <v>143</v>
      </c>
      <c r="C50" s="165">
        <f>SUM(C36:C38)/C40</f>
        <v>0.09647495361781076</v>
      </c>
      <c r="D50" s="166"/>
      <c r="E50" s="165">
        <f>SUM(E36:E38)/E40</f>
        <v>0.08796764408493428</v>
      </c>
      <c r="F50" s="167"/>
      <c r="G50" s="168">
        <f>SUM(G36:G38)/G40</f>
        <v>0.1036846615252785</v>
      </c>
      <c r="H50" s="167"/>
      <c r="I50" s="169"/>
      <c r="J50" s="170"/>
      <c r="K50" s="171"/>
      <c r="L50" s="172"/>
    </row>
  </sheetData>
  <sheetProtection/>
  <autoFilter ref="B1:B50"/>
  <mergeCells count="6">
    <mergeCell ref="A36:A38"/>
    <mergeCell ref="A26:A34"/>
    <mergeCell ref="B1:L1"/>
    <mergeCell ref="A5:A12"/>
    <mergeCell ref="A14:A19"/>
    <mergeCell ref="A21:A24"/>
  </mergeCells>
  <printOptions/>
  <pageMargins left="0.5118110236220472" right="0.4724409448818898" top="0.18" bottom="0.16" header="0.17" footer="0.16"/>
  <pageSetup horizontalDpi="300" verticalDpi="300" orientation="landscape" paperSize="9" scale="93" r:id="rId1"/>
  <headerFooter alignWithMargins="0">
    <oddHeader xml:space="preserve">&amp;CBILAN ACADEMIQUE DU BACCALAUREAT GENERAL ET TECHNOLOGIQUE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Alain</cp:lastModifiedBy>
  <cp:lastPrinted>2013-11-20T04:26:11Z</cp:lastPrinted>
  <dcterms:created xsi:type="dcterms:W3CDTF">2004-08-23T23:05:36Z</dcterms:created>
  <dcterms:modified xsi:type="dcterms:W3CDTF">2013-11-22T05:13:50Z</dcterms:modified>
  <cp:category/>
  <cp:version/>
  <cp:contentType/>
  <cp:contentStatus/>
</cp:coreProperties>
</file>