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240" windowHeight="4800" tabRatio="786" activeTab="3"/>
  </bookViews>
  <sheets>
    <sheet name="stats lycées et activités " sheetId="1" r:id="rId1"/>
    <sheet name="stats lycées" sheetId="2" r:id="rId2"/>
    <sheet name="IGEN" sheetId="3" r:id="rId3"/>
    <sheet name="stats activités " sheetId="4" r:id="rId4"/>
  </sheets>
  <definedNames>
    <definedName name="_xlnm._FilterDatabase" localSheetId="3" hidden="1">'stats activités '!$B$1:$B$47</definedName>
    <definedName name="_xlnm.Print_Area" localSheetId="3">'stats activités '!$A$1:$L$47</definedName>
  </definedNames>
  <calcPr fullCalcOnLoad="1"/>
</workbook>
</file>

<file path=xl/sharedStrings.xml><?xml version="1.0" encoding="utf-8"?>
<sst xmlns="http://schemas.openxmlformats.org/spreadsheetml/2006/main" count="262" uniqueCount="146">
  <si>
    <t>ALP KONE</t>
  </si>
  <si>
    <t>ALP LA FOA</t>
  </si>
  <si>
    <t>ALP POINDIMIE</t>
  </si>
  <si>
    <t>CHOREGRAPHIE COLLECTIVE</t>
  </si>
  <si>
    <t>DEMI FOND</t>
  </si>
  <si>
    <t>CC1</t>
  </si>
  <si>
    <t>CC2</t>
  </si>
  <si>
    <t>CC3</t>
  </si>
  <si>
    <t>CC4</t>
  </si>
  <si>
    <t>CC5</t>
  </si>
  <si>
    <t>LP RIVAT</t>
  </si>
  <si>
    <t>LPSFA</t>
  </si>
  <si>
    <t>LP SFA</t>
  </si>
  <si>
    <t>LP ATTITI</t>
  </si>
  <si>
    <t>LP CHAMPAGNAT</t>
  </si>
  <si>
    <t>LP CHANEL</t>
  </si>
  <si>
    <t>LP CLUNY</t>
  </si>
  <si>
    <t>LP DOKAMO</t>
  </si>
  <si>
    <t>LP GUENEAU</t>
  </si>
  <si>
    <t>LP ILES</t>
  </si>
  <si>
    <t>LPCH</t>
  </si>
  <si>
    <t>LPI GARNIER</t>
  </si>
  <si>
    <t>LP VAKIE</t>
  </si>
  <si>
    <t>LP JEAN 23</t>
  </si>
  <si>
    <t>LP TOUHO</t>
  </si>
  <si>
    <t>SAVATTE-BF</t>
  </si>
  <si>
    <t>DANSE  COLL</t>
  </si>
  <si>
    <t>moy.acad</t>
  </si>
  <si>
    <t>% acad</t>
  </si>
  <si>
    <t>RELAIS-VIT</t>
  </si>
  <si>
    <t>SAUVETAGE</t>
  </si>
  <si>
    <t>COURSE EN DUREE</t>
  </si>
  <si>
    <t>EPREUVES</t>
  </si>
  <si>
    <t>Effectif total</t>
  </si>
  <si>
    <t>Effectif F</t>
  </si>
  <si>
    <t>Effectif G</t>
  </si>
  <si>
    <t>MOYENNE</t>
  </si>
  <si>
    <t>Moyenne F</t>
  </si>
  <si>
    <t>Moyenne G</t>
  </si>
  <si>
    <t>Ecart F/G</t>
  </si>
  <si>
    <t>MOYENNES</t>
  </si>
  <si>
    <t>F</t>
  </si>
  <si>
    <t>VB</t>
  </si>
  <si>
    <t>HB</t>
  </si>
  <si>
    <t>RUGBY</t>
  </si>
  <si>
    <t>PENTABOND</t>
  </si>
  <si>
    <t>DISQUE</t>
  </si>
  <si>
    <t>JAVELOT</t>
  </si>
  <si>
    <t>NATATION</t>
  </si>
  <si>
    <t>CO</t>
  </si>
  <si>
    <t>TENNIS DE TABLE</t>
  </si>
  <si>
    <t>BADMINTON</t>
  </si>
  <si>
    <t>HAUTEUR</t>
  </si>
  <si>
    <t>BB</t>
  </si>
  <si>
    <t>HAIES</t>
  </si>
  <si>
    <t>FB</t>
  </si>
  <si>
    <t>GYM</t>
  </si>
  <si>
    <t>MUSCULATION</t>
  </si>
  <si>
    <t>ACROSPORT</t>
  </si>
  <si>
    <t>ESCALADE</t>
  </si>
  <si>
    <t>PLANCHE A VOILE</t>
  </si>
  <si>
    <t>JUDO</t>
  </si>
  <si>
    <t>3 X 500m</t>
  </si>
  <si>
    <t>TENNIS DE T</t>
  </si>
  <si>
    <t>moyenne</t>
  </si>
  <si>
    <t>% inapte (disp)</t>
  </si>
  <si>
    <t>ETABLISSEMENTS</t>
  </si>
  <si>
    <t>G</t>
  </si>
  <si>
    <t>Moy.</t>
  </si>
  <si>
    <t>% notes</t>
  </si>
  <si>
    <t>Ecart à la</t>
  </si>
  <si>
    <t>Ecart entre</t>
  </si>
  <si>
    <t>EPS</t>
  </si>
  <si>
    <t>Brutes</t>
  </si>
  <si>
    <t>&lt; 10</t>
  </si>
  <si>
    <t>&gt; =13</t>
  </si>
  <si>
    <t xml:space="preserve">moy F </t>
  </si>
  <si>
    <t>moy acad</t>
  </si>
  <si>
    <t xml:space="preserve">moy G </t>
  </si>
  <si>
    <t>F et G</t>
  </si>
  <si>
    <t>Moyennes académiques</t>
  </si>
  <si>
    <t>COURSE DE DUREE</t>
  </si>
  <si>
    <t>VA'A</t>
  </si>
  <si>
    <t>CP   1</t>
  </si>
  <si>
    <t>CP  2</t>
  </si>
  <si>
    <t>CP  3</t>
  </si>
  <si>
    <t>CP 4</t>
  </si>
  <si>
    <t>CP 5</t>
  </si>
  <si>
    <t>ARTS DU CIRQUE</t>
  </si>
  <si>
    <t>ALP KOUMAC</t>
  </si>
  <si>
    <t>COLLEGE NORMANDIE</t>
  </si>
  <si>
    <t>COLLEGE EDMEE VARIN</t>
  </si>
  <si>
    <t>STEP</t>
  </si>
  <si>
    <t>Nombre d'inapte partiel(disp)</t>
  </si>
  <si>
    <t>Nombre d'inapte total</t>
  </si>
  <si>
    <t>SAVATE</t>
  </si>
  <si>
    <t>COL NORMANDIE</t>
  </si>
  <si>
    <t>COL EDMEE VARIN AUTEUIL</t>
  </si>
  <si>
    <t>COL NORM</t>
  </si>
  <si>
    <t>COL EDMEE VARIN</t>
  </si>
  <si>
    <t>CFA / CCI</t>
  </si>
  <si>
    <t>Garçons</t>
  </si>
  <si>
    <t>Filles</t>
  </si>
  <si>
    <t>Tous</t>
  </si>
  <si>
    <t>Nombre</t>
  </si>
  <si>
    <t>%</t>
  </si>
  <si>
    <t>Moyenne</t>
  </si>
  <si>
    <t>EPREUVES LISTE NATIONALE</t>
  </si>
  <si>
    <t>BADMINTON SIMPLE</t>
  </si>
  <si>
    <t>BASKET-BALL</t>
  </si>
  <si>
    <t>COURSE D'ORIENTATION</t>
  </si>
  <si>
    <t>COURSE DE DEMI-FOND</t>
  </si>
  <si>
    <t>COURSE DE HAIES</t>
  </si>
  <si>
    <t>FOOTBALL</t>
  </si>
  <si>
    <t>GYMNASTIQUE (SOL ET AGRES)</t>
  </si>
  <si>
    <t>HANDBALL</t>
  </si>
  <si>
    <t>LANCER DU JAVELOT</t>
  </si>
  <si>
    <t>RELAIS VITESSE</t>
  </si>
  <si>
    <t>SAUT EN PENTABOND</t>
  </si>
  <si>
    <t>SAVATE BOXE FRANCAISE</t>
  </si>
  <si>
    <t>TENNIS TABLE SIMPLE</t>
  </si>
  <si>
    <t>VOLLEY-BALL</t>
  </si>
  <si>
    <t>EPREUVES ADAPTEES</t>
  </si>
  <si>
    <t>EPREUVES ADAPTEES ACADEMIQUES</t>
  </si>
  <si>
    <t>EPREUVES ACADEMIQUES</t>
  </si>
  <si>
    <t>DISPENSES</t>
  </si>
  <si>
    <t>EPREUVES PONCTUELLES OBLIGATOIRES</t>
  </si>
  <si>
    <t>EPREUVES PONCTUELLES OBLIGATOIRE</t>
  </si>
  <si>
    <t>GYM / TDET</t>
  </si>
  <si>
    <t>3X500 / BADMINTON</t>
  </si>
  <si>
    <t>3X500 / TDET</t>
  </si>
  <si>
    <t>GYM / BADMINTON</t>
  </si>
  <si>
    <t>BADMINTON / SAUVETAGE</t>
  </si>
  <si>
    <t>Kayak</t>
  </si>
  <si>
    <t>Planche à voile</t>
  </si>
  <si>
    <t>Tir à l'arc</t>
  </si>
  <si>
    <t>Va'a</t>
  </si>
  <si>
    <t>CMA</t>
  </si>
  <si>
    <t>CCI</t>
  </si>
  <si>
    <t>KAYAK</t>
  </si>
  <si>
    <t>TIR A L'ARC</t>
  </si>
  <si>
    <t>2014 CAP BEP</t>
  </si>
  <si>
    <t>TABLEAU D'ANALYSE DU CCF 2014            EN  CAP BEP</t>
  </si>
  <si>
    <t>ACADEMIE  :                  NOUVELLE CALEDONIE</t>
  </si>
  <si>
    <t xml:space="preserve">BILAN 2014 CAP BEP            NOUVELLE CALEDONIE par activités                         </t>
  </si>
  <si>
    <t>LANCER DE VORTEX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</si>
</sst>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d/mm/yy"/>
    <numFmt numFmtId="181" formatCode="0.0%"/>
    <numFmt numFmtId="182" formatCode="0.0"/>
    <numFmt numFmtId="183" formatCode="dd/mm/yy;@"/>
    <numFmt numFmtId="184" formatCode="[$-40C]d\-mmm\-yyyy;@"/>
    <numFmt numFmtId="185" formatCode="[$-40C]dddd\ d\ mmmm\ yyyy"/>
  </numFmts>
  <fonts count="66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22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b/>
      <i/>
      <sz val="9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9"/>
      <color indexed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/>
      <right style="medium"/>
      <top/>
      <bottom style="medium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183" fontId="0" fillId="28" borderId="0" applyFill="0">
      <alignment vertical="center"/>
      <protection/>
    </xf>
    <xf numFmtId="0" fontId="52" fillId="29" borderId="1" applyNumberFormat="0" applyAlignment="0" applyProtection="0"/>
    <xf numFmtId="0" fontId="53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3" borderId="9" applyNumberFormat="0" applyAlignment="0" applyProtection="0"/>
  </cellStyleXfs>
  <cellXfs count="409">
    <xf numFmtId="0" fontId="0" fillId="0" borderId="0" xfId="0" applyAlignment="1">
      <alignment/>
    </xf>
    <xf numFmtId="0" fontId="0" fillId="34" borderId="0" xfId="0" applyFill="1" applyBorder="1" applyAlignment="1">
      <alignment/>
    </xf>
    <xf numFmtId="0" fontId="7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2" fontId="0" fillId="34" borderId="12" xfId="0" applyNumberForma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9" fontId="0" fillId="34" borderId="10" xfId="0" applyNumberFormat="1" applyFill="1" applyBorder="1" applyAlignment="1">
      <alignment horizontal="center"/>
    </xf>
    <xf numFmtId="9" fontId="0" fillId="34" borderId="11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2" fontId="0" fillId="35" borderId="12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wrapText="1"/>
    </xf>
    <xf numFmtId="0" fontId="17" fillId="35" borderId="10" xfId="0" applyFont="1" applyFill="1" applyBorder="1" applyAlignment="1">
      <alignment horizontal="center" wrapText="1"/>
    </xf>
    <xf numFmtId="9" fontId="9" fillId="34" borderId="10" xfId="0" applyNumberFormat="1" applyFont="1" applyFill="1" applyBorder="1" applyAlignment="1">
      <alignment horizontal="center"/>
    </xf>
    <xf numFmtId="9" fontId="9" fillId="35" borderId="10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35" borderId="11" xfId="0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9" fontId="9" fillId="35" borderId="11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2" fillId="36" borderId="10" xfId="0" applyFont="1" applyFill="1" applyBorder="1" applyAlignment="1">
      <alignment wrapText="1"/>
    </xf>
    <xf numFmtId="0" fontId="7" fillId="36" borderId="10" xfId="0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/>
    </xf>
    <xf numFmtId="9" fontId="0" fillId="34" borderId="0" xfId="0" applyNumberFormat="1" applyFill="1" applyBorder="1" applyAlignment="1">
      <alignment/>
    </xf>
    <xf numFmtId="0" fontId="0" fillId="37" borderId="13" xfId="0" applyFill="1" applyBorder="1" applyAlignment="1">
      <alignment horizontal="center"/>
    </xf>
    <xf numFmtId="0" fontId="9" fillId="37" borderId="13" xfId="0" applyFont="1" applyFill="1" applyBorder="1" applyAlignment="1">
      <alignment horizontal="center"/>
    </xf>
    <xf numFmtId="0" fontId="9" fillId="37" borderId="14" xfId="0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2" fontId="4" fillId="37" borderId="13" xfId="0" applyNumberFormat="1" applyFont="1" applyFill="1" applyBorder="1" applyAlignment="1">
      <alignment horizontal="center"/>
    </xf>
    <xf numFmtId="2" fontId="4" fillId="37" borderId="15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0" fontId="0" fillId="0" borderId="13" xfId="0" applyNumberFormat="1" applyFill="1" applyBorder="1" applyAlignment="1">
      <alignment horizontal="center"/>
    </xf>
    <xf numFmtId="10" fontId="0" fillId="0" borderId="15" xfId="0" applyNumberFormat="1" applyFill="1" applyBorder="1" applyAlignment="1">
      <alignment horizontal="center"/>
    </xf>
    <xf numFmtId="10" fontId="9" fillId="0" borderId="11" xfId="0" applyNumberFormat="1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 applyProtection="1">
      <alignment vertical="center" textRotation="76"/>
      <protection/>
    </xf>
    <xf numFmtId="0" fontId="15" fillId="34" borderId="17" xfId="0" applyFont="1" applyFill="1" applyBorder="1" applyAlignment="1" applyProtection="1">
      <alignment vertical="center" textRotation="76"/>
      <protection/>
    </xf>
    <xf numFmtId="0" fontId="15" fillId="34" borderId="18" xfId="0" applyFont="1" applyFill="1" applyBorder="1" applyAlignment="1" applyProtection="1">
      <alignment vertical="center" textRotation="76"/>
      <protection/>
    </xf>
    <xf numFmtId="0" fontId="4" fillId="34" borderId="18" xfId="0" applyFont="1" applyFill="1" applyBorder="1" applyAlignment="1" applyProtection="1">
      <alignment vertical="center" textRotation="76"/>
      <protection/>
    </xf>
    <xf numFmtId="0" fontId="0" fillId="34" borderId="0" xfId="0" applyFill="1" applyBorder="1" applyAlignment="1">
      <alignment vertical="center"/>
    </xf>
    <xf numFmtId="0" fontId="0" fillId="38" borderId="19" xfId="0" applyFont="1" applyFill="1" applyBorder="1" applyAlignment="1">
      <alignment horizontal="center" vertical="center" wrapText="1"/>
    </xf>
    <xf numFmtId="182" fontId="15" fillId="34" borderId="10" xfId="0" applyNumberFormat="1" applyFont="1" applyFill="1" applyBorder="1" applyAlignment="1">
      <alignment horizontal="center" vertical="center"/>
    </xf>
    <xf numFmtId="182" fontId="15" fillId="0" borderId="10" xfId="0" applyNumberFormat="1" applyFont="1" applyFill="1" applyBorder="1" applyAlignment="1">
      <alignment horizontal="center" vertical="center"/>
    </xf>
    <xf numFmtId="182" fontId="15" fillId="0" borderId="11" xfId="0" applyNumberFormat="1" applyFont="1" applyFill="1" applyBorder="1" applyAlignment="1">
      <alignment horizontal="center" vertical="center"/>
    </xf>
    <xf numFmtId="182" fontId="15" fillId="0" borderId="20" xfId="0" applyNumberFormat="1" applyFont="1" applyFill="1" applyBorder="1" applyAlignment="1">
      <alignment horizontal="center" vertical="center"/>
    </xf>
    <xf numFmtId="0" fontId="0" fillId="38" borderId="21" xfId="0" applyFont="1" applyFill="1" applyBorder="1" applyAlignment="1">
      <alignment horizontal="center" vertical="center" wrapText="1"/>
    </xf>
    <xf numFmtId="182" fontId="15" fillId="34" borderId="22" xfId="0" applyNumberFormat="1" applyFont="1" applyFill="1" applyBorder="1" applyAlignment="1">
      <alignment horizontal="center" vertical="center"/>
    </xf>
    <xf numFmtId="182" fontId="15" fillId="0" borderId="22" xfId="0" applyNumberFormat="1" applyFont="1" applyFill="1" applyBorder="1" applyAlignment="1">
      <alignment horizontal="center" vertical="center"/>
    </xf>
    <xf numFmtId="182" fontId="15" fillId="0" borderId="23" xfId="0" applyNumberFormat="1" applyFont="1" applyFill="1" applyBorder="1" applyAlignment="1">
      <alignment horizontal="center" vertical="center"/>
    </xf>
    <xf numFmtId="182" fontId="15" fillId="0" borderId="24" xfId="0" applyNumberFormat="1" applyFont="1" applyFill="1" applyBorder="1" applyAlignment="1">
      <alignment horizontal="center" vertical="center"/>
    </xf>
    <xf numFmtId="182" fontId="15" fillId="34" borderId="25" xfId="0" applyNumberFormat="1" applyFont="1" applyFill="1" applyBorder="1" applyAlignment="1">
      <alignment horizontal="center" vertical="center"/>
    </xf>
    <xf numFmtId="182" fontId="15" fillId="0" borderId="25" xfId="0" applyNumberFormat="1" applyFont="1" applyFill="1" applyBorder="1" applyAlignment="1">
      <alignment horizontal="center" vertical="center"/>
    </xf>
    <xf numFmtId="182" fontId="15" fillId="0" borderId="26" xfId="0" applyNumberFormat="1" applyFont="1" applyFill="1" applyBorder="1" applyAlignment="1">
      <alignment horizontal="center" vertical="center"/>
    </xf>
    <xf numFmtId="182" fontId="15" fillId="0" borderId="27" xfId="0" applyNumberFormat="1" applyFont="1" applyFill="1" applyBorder="1" applyAlignment="1">
      <alignment horizontal="center" vertical="center"/>
    </xf>
    <xf numFmtId="0" fontId="0" fillId="38" borderId="28" xfId="0" applyFont="1" applyFill="1" applyBorder="1" applyAlignment="1">
      <alignment horizontal="center" vertical="center" wrapText="1"/>
    </xf>
    <xf numFmtId="182" fontId="15" fillId="34" borderId="29" xfId="0" applyNumberFormat="1" applyFont="1" applyFill="1" applyBorder="1" applyAlignment="1">
      <alignment horizontal="center" vertical="center"/>
    </xf>
    <xf numFmtId="182" fontId="15" fillId="0" borderId="29" xfId="0" applyNumberFormat="1" applyFont="1" applyFill="1" applyBorder="1" applyAlignment="1">
      <alignment horizontal="center" vertical="center"/>
    </xf>
    <xf numFmtId="182" fontId="15" fillId="0" borderId="30" xfId="0" applyNumberFormat="1" applyFont="1" applyFill="1" applyBorder="1" applyAlignment="1">
      <alignment horizontal="center" vertical="center"/>
    </xf>
    <xf numFmtId="182" fontId="15" fillId="0" borderId="31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38" borderId="32" xfId="0" applyFont="1" applyFill="1" applyBorder="1" applyAlignment="1">
      <alignment vertical="center"/>
    </xf>
    <xf numFmtId="182" fontId="8" fillId="38" borderId="33" xfId="0" applyNumberFormat="1" applyFont="1" applyFill="1" applyBorder="1" applyAlignment="1">
      <alignment horizontal="center" vertical="center"/>
    </xf>
    <xf numFmtId="182" fontId="8" fillId="38" borderId="34" xfId="0" applyNumberFormat="1" applyFont="1" applyFill="1" applyBorder="1" applyAlignment="1">
      <alignment horizontal="center" vertical="center"/>
    </xf>
    <xf numFmtId="182" fontId="8" fillId="38" borderId="35" xfId="0" applyNumberFormat="1" applyFont="1" applyFill="1" applyBorder="1" applyAlignment="1">
      <alignment horizontal="center" vertical="center"/>
    </xf>
    <xf numFmtId="0" fontId="7" fillId="38" borderId="19" xfId="0" applyFont="1" applyFill="1" applyBorder="1" applyAlignment="1">
      <alignment vertical="center"/>
    </xf>
    <xf numFmtId="9" fontId="8" fillId="38" borderId="10" xfId="0" applyNumberFormat="1" applyFont="1" applyFill="1" applyBorder="1" applyAlignment="1">
      <alignment horizontal="center" vertical="center"/>
    </xf>
    <xf numFmtId="9" fontId="8" fillId="39" borderId="10" xfId="0" applyNumberFormat="1" applyFont="1" applyFill="1" applyBorder="1" applyAlignment="1">
      <alignment horizontal="center" vertical="center"/>
    </xf>
    <xf numFmtId="9" fontId="8" fillId="38" borderId="11" xfId="0" applyNumberFormat="1" applyFont="1" applyFill="1" applyBorder="1" applyAlignment="1">
      <alignment horizontal="center" vertical="center"/>
    </xf>
    <xf numFmtId="9" fontId="8" fillId="38" borderId="2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182" fontId="11" fillId="0" borderId="10" xfId="0" applyNumberFormat="1" applyFont="1" applyFill="1" applyBorder="1" applyAlignment="1">
      <alignment horizontal="center" vertical="center"/>
    </xf>
    <xf numFmtId="182" fontId="11" fillId="0" borderId="20" xfId="0" applyNumberFormat="1" applyFont="1" applyFill="1" applyBorder="1" applyAlignment="1">
      <alignment horizontal="center" vertical="center"/>
    </xf>
    <xf numFmtId="2" fontId="11" fillId="0" borderId="37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 wrapText="1"/>
    </xf>
    <xf numFmtId="0" fontId="15" fillId="0" borderId="38" xfId="0" applyFont="1" applyFill="1" applyBorder="1" applyAlignment="1">
      <alignment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2" fontId="5" fillId="0" borderId="4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2" fontId="11" fillId="0" borderId="43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182" fontId="11" fillId="0" borderId="13" xfId="0" applyNumberFormat="1" applyFont="1" applyFill="1" applyBorder="1" applyAlignment="1">
      <alignment horizontal="center" vertical="center"/>
    </xf>
    <xf numFmtId="182" fontId="11" fillId="0" borderId="43" xfId="0" applyNumberFormat="1" applyFont="1" applyFill="1" applyBorder="1" applyAlignment="1">
      <alignment horizontal="center" vertical="center"/>
    </xf>
    <xf numFmtId="2" fontId="11" fillId="0" borderId="46" xfId="0" applyNumberFormat="1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2" fillId="36" borderId="32" xfId="0" applyFont="1" applyFill="1" applyBorder="1" applyAlignment="1">
      <alignment/>
    </xf>
    <xf numFmtId="0" fontId="0" fillId="34" borderId="33" xfId="0" applyFill="1" applyBorder="1" applyAlignment="1">
      <alignment horizontal="center"/>
    </xf>
    <xf numFmtId="9" fontId="9" fillId="34" borderId="33" xfId="0" applyNumberFormat="1" applyFont="1" applyFill="1" applyBorder="1" applyAlignment="1">
      <alignment horizontal="center"/>
    </xf>
    <xf numFmtId="9" fontId="9" fillId="34" borderId="34" xfId="0" applyNumberFormat="1" applyFont="1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2" fontId="4" fillId="36" borderId="33" xfId="0" applyNumberFormat="1" applyFont="1" applyFill="1" applyBorder="1" applyAlignment="1">
      <alignment horizontal="center"/>
    </xf>
    <xf numFmtId="2" fontId="0" fillId="0" borderId="48" xfId="0" applyNumberFormat="1" applyFill="1" applyBorder="1" applyAlignment="1">
      <alignment horizontal="center"/>
    </xf>
    <xf numFmtId="2" fontId="0" fillId="34" borderId="33" xfId="0" applyNumberFormat="1" applyFill="1" applyBorder="1" applyAlignment="1">
      <alignment horizontal="center"/>
    </xf>
    <xf numFmtId="2" fontId="9" fillId="34" borderId="35" xfId="0" applyNumberFormat="1" applyFont="1" applyFill="1" applyBorder="1" applyAlignment="1">
      <alignment horizontal="center"/>
    </xf>
    <xf numFmtId="0" fontId="12" fillId="36" borderId="19" xfId="0" applyFont="1" applyFill="1" applyBorder="1" applyAlignment="1">
      <alignment/>
    </xf>
    <xf numFmtId="2" fontId="9" fillId="34" borderId="20" xfId="0" applyNumberFormat="1" applyFont="1" applyFill="1" applyBorder="1" applyAlignment="1">
      <alignment horizontal="center"/>
    </xf>
    <xf numFmtId="0" fontId="12" fillId="35" borderId="19" xfId="0" applyFont="1" applyFill="1" applyBorder="1" applyAlignment="1">
      <alignment wrapText="1"/>
    </xf>
    <xf numFmtId="0" fontId="17" fillId="35" borderId="20" xfId="0" applyFont="1" applyFill="1" applyBorder="1" applyAlignment="1">
      <alignment horizontal="center"/>
    </xf>
    <xf numFmtId="0" fontId="12" fillId="35" borderId="19" xfId="0" applyFont="1" applyFill="1" applyBorder="1" applyAlignment="1">
      <alignment/>
    </xf>
    <xf numFmtId="2" fontId="9" fillId="35" borderId="20" xfId="0" applyNumberFormat="1" applyFont="1" applyFill="1" applyBorder="1" applyAlignment="1">
      <alignment horizontal="center"/>
    </xf>
    <xf numFmtId="0" fontId="7" fillId="36" borderId="19" xfId="0" applyFont="1" applyFill="1" applyBorder="1" applyAlignment="1">
      <alignment/>
    </xf>
    <xf numFmtId="0" fontId="9" fillId="35" borderId="49" xfId="0" applyFont="1" applyFill="1" applyBorder="1" applyAlignment="1">
      <alignment horizontal="center"/>
    </xf>
    <xf numFmtId="2" fontId="9" fillId="37" borderId="43" xfId="0" applyNumberFormat="1" applyFont="1" applyFill="1" applyBorder="1" applyAlignment="1">
      <alignment horizontal="center"/>
    </xf>
    <xf numFmtId="0" fontId="7" fillId="36" borderId="19" xfId="0" applyFont="1" applyFill="1" applyBorder="1" applyAlignment="1">
      <alignment vertical="center"/>
    </xf>
    <xf numFmtId="2" fontId="9" fillId="0" borderId="43" xfId="0" applyNumberFormat="1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0" fontId="12" fillId="36" borderId="50" xfId="0" applyFont="1" applyFill="1" applyBorder="1" applyAlignment="1">
      <alignment/>
    </xf>
    <xf numFmtId="9" fontId="0" fillId="34" borderId="29" xfId="0" applyNumberFormat="1" applyFill="1" applyBorder="1" applyAlignment="1">
      <alignment horizontal="center"/>
    </xf>
    <xf numFmtId="9" fontId="9" fillId="34" borderId="29" xfId="0" applyNumberFormat="1" applyFont="1" applyFill="1" applyBorder="1" applyAlignment="1">
      <alignment horizontal="center"/>
    </xf>
    <xf numFmtId="9" fontId="9" fillId="34" borderId="30" xfId="0" applyNumberFormat="1" applyFont="1" applyFill="1" applyBorder="1" applyAlignment="1">
      <alignment horizontal="center"/>
    </xf>
    <xf numFmtId="9" fontId="0" fillId="34" borderId="30" xfId="0" applyNumberForma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0" fillId="34" borderId="51" xfId="0" applyNumberFormat="1" applyFill="1" applyBorder="1" applyAlignment="1">
      <alignment horizontal="center"/>
    </xf>
    <xf numFmtId="2" fontId="0" fillId="34" borderId="29" xfId="0" applyNumberFormat="1" applyFill="1" applyBorder="1" applyAlignment="1">
      <alignment horizontal="center"/>
    </xf>
    <xf numFmtId="2" fontId="9" fillId="34" borderId="31" xfId="0" applyNumberFormat="1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2" fontId="11" fillId="34" borderId="20" xfId="0" applyNumberFormat="1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182" fontId="11" fillId="34" borderId="10" xfId="0" applyNumberFormat="1" applyFont="1" applyFill="1" applyBorder="1" applyAlignment="1">
      <alignment horizontal="center" vertical="center"/>
    </xf>
    <xf numFmtId="2" fontId="11" fillId="34" borderId="37" xfId="0" applyNumberFormat="1" applyFont="1" applyFill="1" applyBorder="1" applyAlignment="1">
      <alignment horizontal="center" vertical="center"/>
    </xf>
    <xf numFmtId="2" fontId="11" fillId="34" borderId="0" xfId="0" applyNumberFormat="1" applyFont="1" applyFill="1" applyBorder="1" applyAlignment="1">
      <alignment horizontal="center" vertical="center"/>
    </xf>
    <xf numFmtId="2" fontId="0" fillId="34" borderId="0" xfId="0" applyNumberFormat="1" applyFont="1" applyFill="1" applyBorder="1" applyAlignment="1">
      <alignment horizontal="center" vertical="center"/>
    </xf>
    <xf numFmtId="2" fontId="0" fillId="34" borderId="0" xfId="0" applyNumberFormat="1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2" fontId="5" fillId="0" borderId="38" xfId="0" applyNumberFormat="1" applyFont="1" applyFill="1" applyBorder="1" applyAlignment="1">
      <alignment horizontal="center" vertical="center"/>
    </xf>
    <xf numFmtId="0" fontId="13" fillId="35" borderId="52" xfId="0" applyFont="1" applyFill="1" applyBorder="1" applyAlignment="1">
      <alignment/>
    </xf>
    <xf numFmtId="9" fontId="4" fillId="0" borderId="10" xfId="0" applyNumberFormat="1" applyFont="1" applyFill="1" applyBorder="1" applyAlignment="1">
      <alignment horizontal="center"/>
    </xf>
    <xf numFmtId="9" fontId="3" fillId="0" borderId="11" xfId="0" applyNumberFormat="1" applyFont="1" applyFill="1" applyBorder="1" applyAlignment="1">
      <alignment horizontal="center"/>
    </xf>
    <xf numFmtId="9" fontId="4" fillId="0" borderId="11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2" fillId="37" borderId="19" xfId="0" applyFont="1" applyFill="1" applyBorder="1" applyAlignment="1">
      <alignment/>
    </xf>
    <xf numFmtId="181" fontId="4" fillId="0" borderId="10" xfId="0" applyNumberFormat="1" applyFont="1" applyFill="1" applyBorder="1" applyAlignment="1">
      <alignment horizontal="center"/>
    </xf>
    <xf numFmtId="0" fontId="0" fillId="38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/>
    </xf>
    <xf numFmtId="182" fontId="11" fillId="0" borderId="25" xfId="0" applyNumberFormat="1" applyFont="1" applyFill="1" applyBorder="1" applyAlignment="1">
      <alignment horizontal="center" vertical="center"/>
    </xf>
    <xf numFmtId="182" fontId="11" fillId="0" borderId="27" xfId="0" applyNumberFormat="1" applyFont="1" applyFill="1" applyBorder="1" applyAlignment="1">
      <alignment horizontal="center" vertical="center"/>
    </xf>
    <xf numFmtId="182" fontId="11" fillId="0" borderId="40" xfId="0" applyNumberFormat="1" applyFont="1" applyFill="1" applyBorder="1" applyAlignment="1">
      <alignment horizontal="center" vertical="center"/>
    </xf>
    <xf numFmtId="0" fontId="18" fillId="4" borderId="49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8" fillId="0" borderId="55" xfId="0" applyFont="1" applyBorder="1" applyAlignment="1" applyProtection="1">
      <alignment vertical="center" wrapText="1"/>
      <protection locked="0"/>
    </xf>
    <xf numFmtId="0" fontId="22" fillId="4" borderId="56" xfId="0" applyFont="1" applyFill="1" applyBorder="1" applyAlignment="1">
      <alignment horizontal="center"/>
    </xf>
    <xf numFmtId="0" fontId="22" fillId="4" borderId="57" xfId="0" applyFont="1" applyFill="1" applyBorder="1" applyAlignment="1">
      <alignment horizontal="center"/>
    </xf>
    <xf numFmtId="0" fontId="22" fillId="4" borderId="58" xfId="0" applyFont="1" applyFill="1" applyBorder="1" applyAlignment="1">
      <alignment horizontal="center"/>
    </xf>
    <xf numFmtId="0" fontId="64" fillId="4" borderId="56" xfId="0" applyFont="1" applyFill="1" applyBorder="1" applyAlignment="1">
      <alignment horizontal="center"/>
    </xf>
    <xf numFmtId="0" fontId="64" fillId="4" borderId="57" xfId="0" applyFont="1" applyFill="1" applyBorder="1" applyAlignment="1">
      <alignment horizontal="center"/>
    </xf>
    <xf numFmtId="0" fontId="64" fillId="4" borderId="59" xfId="0" applyFont="1" applyFill="1" applyBorder="1" applyAlignment="1">
      <alignment horizontal="center"/>
    </xf>
    <xf numFmtId="0" fontId="23" fillId="4" borderId="58" xfId="0" applyFont="1" applyFill="1" applyBorder="1" applyAlignment="1">
      <alignment horizontal="center"/>
    </xf>
    <xf numFmtId="0" fontId="23" fillId="4" borderId="57" xfId="0" applyFont="1" applyFill="1" applyBorder="1" applyAlignment="1">
      <alignment horizontal="center"/>
    </xf>
    <xf numFmtId="0" fontId="23" fillId="4" borderId="59" xfId="0" applyFont="1" applyFill="1" applyBorder="1" applyAlignment="1">
      <alignment horizontal="center"/>
    </xf>
    <xf numFmtId="0" fontId="21" fillId="10" borderId="60" xfId="0" applyFont="1" applyFill="1" applyBorder="1" applyAlignment="1">
      <alignment horizontal="center" vertical="center"/>
    </xf>
    <xf numFmtId="0" fontId="22" fillId="10" borderId="41" xfId="0" applyFont="1" applyFill="1" applyBorder="1" applyAlignment="1">
      <alignment horizontal="center"/>
    </xf>
    <xf numFmtId="0" fontId="64" fillId="10" borderId="41" xfId="0" applyFont="1" applyFill="1" applyBorder="1" applyAlignment="1">
      <alignment horizontal="center"/>
    </xf>
    <xf numFmtId="0" fontId="23" fillId="10" borderId="41" xfId="0" applyFont="1" applyFill="1" applyBorder="1" applyAlignment="1">
      <alignment horizontal="center"/>
    </xf>
    <xf numFmtId="0" fontId="23" fillId="10" borderId="61" xfId="0" applyFont="1" applyFill="1" applyBorder="1" applyAlignment="1">
      <alignment horizontal="center"/>
    </xf>
    <xf numFmtId="0" fontId="24" fillId="4" borderId="62" xfId="0" applyFont="1" applyFill="1" applyBorder="1" applyAlignment="1">
      <alignment vertical="center"/>
    </xf>
    <xf numFmtId="1" fontId="20" fillId="0" borderId="52" xfId="0" applyNumberFormat="1" applyFont="1" applyBorder="1" applyAlignment="1" applyProtection="1">
      <alignment horizontal="center" vertical="center"/>
      <protection locked="0"/>
    </xf>
    <xf numFmtId="10" fontId="20" fillId="4" borderId="63" xfId="0" applyNumberFormat="1" applyFont="1" applyFill="1" applyBorder="1" applyAlignment="1">
      <alignment horizontal="center" vertical="center"/>
    </xf>
    <xf numFmtId="2" fontId="20" fillId="0" borderId="0" xfId="0" applyNumberFormat="1" applyFont="1" applyBorder="1" applyAlignment="1" applyProtection="1">
      <alignment horizontal="center" vertical="center"/>
      <protection locked="0"/>
    </xf>
    <xf numFmtId="1" fontId="65" fillId="0" borderId="52" xfId="0" applyNumberFormat="1" applyFont="1" applyBorder="1" applyAlignment="1" applyProtection="1">
      <alignment horizontal="center" vertical="center"/>
      <protection locked="0"/>
    </xf>
    <xf numFmtId="10" fontId="65" fillId="4" borderId="63" xfId="0" applyNumberFormat="1" applyFont="1" applyFill="1" applyBorder="1" applyAlignment="1">
      <alignment horizontal="center" vertical="center"/>
    </xf>
    <xf numFmtId="2" fontId="65" fillId="0" borderId="49" xfId="0" applyNumberFormat="1" applyFont="1" applyBorder="1" applyAlignment="1" applyProtection="1">
      <alignment horizontal="center" vertical="center"/>
      <protection locked="0"/>
    </xf>
    <xf numFmtId="1" fontId="21" fillId="4" borderId="64" xfId="0" applyNumberFormat="1" applyFont="1" applyFill="1" applyBorder="1" applyAlignment="1">
      <alignment horizontal="center" vertical="center"/>
    </xf>
    <xf numFmtId="10" fontId="21" fillId="4" borderId="63" xfId="0" applyNumberFormat="1" applyFont="1" applyFill="1" applyBorder="1" applyAlignment="1">
      <alignment horizontal="center" vertical="center"/>
    </xf>
    <xf numFmtId="2" fontId="21" fillId="4" borderId="65" xfId="0" applyNumberFormat="1" applyFont="1" applyFill="1" applyBorder="1" applyAlignment="1">
      <alignment horizontal="center" vertical="center"/>
    </xf>
    <xf numFmtId="0" fontId="24" fillId="4" borderId="66" xfId="0" applyFont="1" applyFill="1" applyBorder="1" applyAlignment="1">
      <alignment vertical="center"/>
    </xf>
    <xf numFmtId="1" fontId="20" fillId="0" borderId="66" xfId="0" applyNumberFormat="1" applyFont="1" applyBorder="1" applyAlignment="1" applyProtection="1">
      <alignment horizontal="center" vertical="center"/>
      <protection locked="0"/>
    </xf>
    <xf numFmtId="10" fontId="20" fillId="4" borderId="67" xfId="0" applyNumberFormat="1" applyFont="1" applyFill="1" applyBorder="1" applyAlignment="1">
      <alignment horizontal="center" vertical="center"/>
    </xf>
    <xf numFmtId="2" fontId="20" fillId="0" borderId="68" xfId="0" applyNumberFormat="1" applyFont="1" applyBorder="1" applyAlignment="1" applyProtection="1">
      <alignment horizontal="center" vertical="center"/>
      <protection locked="0"/>
    </xf>
    <xf numFmtId="1" fontId="65" fillId="0" borderId="66" xfId="0" applyNumberFormat="1" applyFont="1" applyBorder="1" applyAlignment="1" applyProtection="1">
      <alignment horizontal="center" vertical="center"/>
      <protection locked="0"/>
    </xf>
    <xf numFmtId="10" fontId="65" fillId="4" borderId="67" xfId="0" applyNumberFormat="1" applyFont="1" applyFill="1" applyBorder="1" applyAlignment="1">
      <alignment horizontal="center" vertical="center"/>
    </xf>
    <xf numFmtId="2" fontId="65" fillId="0" borderId="69" xfId="0" applyNumberFormat="1" applyFont="1" applyBorder="1" applyAlignment="1" applyProtection="1">
      <alignment horizontal="center" vertical="center"/>
      <protection locked="0"/>
    </xf>
    <xf numFmtId="1" fontId="21" fillId="4" borderId="70" xfId="0" applyNumberFormat="1" applyFont="1" applyFill="1" applyBorder="1" applyAlignment="1">
      <alignment horizontal="center" vertical="center"/>
    </xf>
    <xf numFmtId="10" fontId="21" fillId="4" borderId="67" xfId="0" applyNumberFormat="1" applyFont="1" applyFill="1" applyBorder="1" applyAlignment="1">
      <alignment horizontal="center" vertical="center"/>
    </xf>
    <xf numFmtId="2" fontId="21" fillId="4" borderId="71" xfId="0" applyNumberFormat="1" applyFont="1" applyFill="1" applyBorder="1" applyAlignment="1">
      <alignment horizontal="center" vertical="center"/>
    </xf>
    <xf numFmtId="0" fontId="24" fillId="4" borderId="52" xfId="0" applyFont="1" applyFill="1" applyBorder="1" applyAlignment="1">
      <alignment vertical="center"/>
    </xf>
    <xf numFmtId="0" fontId="24" fillId="4" borderId="72" xfId="0" applyFont="1" applyFill="1" applyBorder="1" applyAlignment="1">
      <alignment vertical="center"/>
    </xf>
    <xf numFmtId="1" fontId="20" fillId="0" borderId="73" xfId="0" applyNumberFormat="1" applyFont="1" applyBorder="1" applyAlignment="1" applyProtection="1">
      <alignment horizontal="center" vertical="center"/>
      <protection locked="0"/>
    </xf>
    <xf numFmtId="10" fontId="20" fillId="4" borderId="74" xfId="0" applyNumberFormat="1" applyFont="1" applyFill="1" applyBorder="1" applyAlignment="1">
      <alignment horizontal="center" vertical="center"/>
    </xf>
    <xf numFmtId="2" fontId="20" fillId="0" borderId="75" xfId="0" applyNumberFormat="1" applyFont="1" applyBorder="1" applyAlignment="1" applyProtection="1">
      <alignment horizontal="center" vertical="center"/>
      <protection locked="0"/>
    </xf>
    <xf numFmtId="1" fontId="65" fillId="0" borderId="73" xfId="0" applyNumberFormat="1" applyFont="1" applyBorder="1" applyAlignment="1" applyProtection="1">
      <alignment horizontal="center" vertical="center"/>
      <protection locked="0"/>
    </xf>
    <xf numFmtId="10" fontId="65" fillId="4" borderId="74" xfId="0" applyNumberFormat="1" applyFont="1" applyFill="1" applyBorder="1" applyAlignment="1">
      <alignment horizontal="center" vertical="center"/>
    </xf>
    <xf numFmtId="2" fontId="65" fillId="0" borderId="76" xfId="0" applyNumberFormat="1" applyFont="1" applyBorder="1" applyAlignment="1" applyProtection="1">
      <alignment horizontal="center" vertical="center"/>
      <protection locked="0"/>
    </xf>
    <xf numFmtId="1" fontId="21" fillId="4" borderId="77" xfId="0" applyNumberFormat="1" applyFont="1" applyFill="1" applyBorder="1" applyAlignment="1">
      <alignment horizontal="center" vertical="center"/>
    </xf>
    <xf numFmtId="10" fontId="21" fillId="4" borderId="74" xfId="0" applyNumberFormat="1" applyFont="1" applyFill="1" applyBorder="1" applyAlignment="1">
      <alignment horizontal="center" vertical="center"/>
    </xf>
    <xf numFmtId="2" fontId="21" fillId="4" borderId="78" xfId="0" applyNumberFormat="1" applyFont="1" applyFill="1" applyBorder="1" applyAlignment="1">
      <alignment horizontal="center" vertical="center"/>
    </xf>
    <xf numFmtId="1" fontId="20" fillId="10" borderId="79" xfId="0" applyNumberFormat="1" applyFont="1" applyFill="1" applyBorder="1" applyAlignment="1">
      <alignment horizontal="center" vertical="center"/>
    </xf>
    <xf numFmtId="10" fontId="20" fillId="10" borderId="80" xfId="0" applyNumberFormat="1" applyFont="1" applyFill="1" applyBorder="1" applyAlignment="1">
      <alignment horizontal="center" vertical="center"/>
    </xf>
    <xf numFmtId="2" fontId="20" fillId="10" borderId="81" xfId="0" applyNumberFormat="1" applyFont="1" applyFill="1" applyBorder="1" applyAlignment="1">
      <alignment horizontal="center" vertical="center"/>
    </xf>
    <xf numFmtId="1" fontId="25" fillId="10" borderId="82" xfId="0" applyNumberFormat="1" applyFont="1" applyFill="1" applyBorder="1" applyAlignment="1">
      <alignment horizontal="center" vertical="center"/>
    </xf>
    <xf numFmtId="10" fontId="25" fillId="10" borderId="80" xfId="0" applyNumberFormat="1" applyFont="1" applyFill="1" applyBorder="1" applyAlignment="1">
      <alignment horizontal="center" vertical="center"/>
    </xf>
    <xf numFmtId="2" fontId="25" fillId="10" borderId="83" xfId="0" applyNumberFormat="1" applyFont="1" applyFill="1" applyBorder="1" applyAlignment="1">
      <alignment horizontal="center" vertical="center"/>
    </xf>
    <xf numFmtId="1" fontId="21" fillId="10" borderId="79" xfId="0" applyNumberFormat="1" applyFont="1" applyFill="1" applyBorder="1" applyAlignment="1">
      <alignment horizontal="center" vertical="center"/>
    </xf>
    <xf numFmtId="10" fontId="21" fillId="10" borderId="80" xfId="0" applyNumberFormat="1" applyFont="1" applyFill="1" applyBorder="1" applyAlignment="1">
      <alignment horizontal="center" vertical="center"/>
    </xf>
    <xf numFmtId="2" fontId="21" fillId="10" borderId="81" xfId="0" applyNumberFormat="1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4" fillId="0" borderId="66" xfId="0" applyFont="1" applyBorder="1" applyAlignment="1" applyProtection="1">
      <alignment vertical="center"/>
      <protection locked="0"/>
    </xf>
    <xf numFmtId="0" fontId="24" fillId="0" borderId="72" xfId="0" applyFont="1" applyBorder="1" applyAlignment="1" applyProtection="1">
      <alignment vertical="center"/>
      <protection locked="0"/>
    </xf>
    <xf numFmtId="10" fontId="20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1" fontId="65" fillId="0" borderId="0" xfId="0" applyNumberFormat="1" applyFont="1" applyBorder="1" applyAlignment="1">
      <alignment horizontal="center" vertical="center"/>
    </xf>
    <xf numFmtId="10" fontId="65" fillId="0" borderId="0" xfId="0" applyNumberFormat="1" applyFont="1" applyBorder="1" applyAlignment="1">
      <alignment horizontal="center" vertical="center"/>
    </xf>
    <xf numFmtId="2" fontId="65" fillId="0" borderId="0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0" fontId="2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26" fillId="0" borderId="47" xfId="0" applyFont="1" applyBorder="1" applyAlignment="1" applyProtection="1">
      <alignment vertical="center" wrapText="1"/>
      <protection locked="0"/>
    </xf>
    <xf numFmtId="1" fontId="20" fillId="0" borderId="84" xfId="0" applyNumberFormat="1" applyFont="1" applyBorder="1" applyAlignment="1" applyProtection="1">
      <alignment horizontal="center" vertical="center"/>
      <protection locked="0"/>
    </xf>
    <xf numFmtId="2" fontId="20" fillId="0" borderId="85" xfId="0" applyNumberFormat="1" applyFont="1" applyBorder="1" applyAlignment="1" applyProtection="1">
      <alignment horizontal="center" vertical="center"/>
      <protection locked="0"/>
    </xf>
    <xf numFmtId="1" fontId="25" fillId="0" borderId="77" xfId="0" applyNumberFormat="1" applyFont="1" applyBorder="1" applyAlignment="1" applyProtection="1">
      <alignment horizontal="center" vertical="center"/>
      <protection locked="0"/>
    </xf>
    <xf numFmtId="10" fontId="25" fillId="4" borderId="74" xfId="0" applyNumberFormat="1" applyFont="1" applyFill="1" applyBorder="1" applyAlignment="1">
      <alignment horizontal="center" vertical="center"/>
    </xf>
    <xf numFmtId="2" fontId="25" fillId="0" borderId="78" xfId="0" applyNumberFormat="1" applyFont="1" applyBorder="1" applyAlignment="1" applyProtection="1">
      <alignment horizontal="center" vertical="center"/>
      <protection locked="0"/>
    </xf>
    <xf numFmtId="2" fontId="19" fillId="4" borderId="78" xfId="0" applyNumberFormat="1" applyFont="1" applyFill="1" applyBorder="1" applyAlignment="1">
      <alignment horizontal="center" vertical="center"/>
    </xf>
    <xf numFmtId="1" fontId="20" fillId="16" borderId="79" xfId="0" applyNumberFormat="1" applyFont="1" applyFill="1" applyBorder="1" applyAlignment="1">
      <alignment horizontal="center" vertical="center"/>
    </xf>
    <xf numFmtId="10" fontId="20" fillId="16" borderId="80" xfId="0" applyNumberFormat="1" applyFont="1" applyFill="1" applyBorder="1" applyAlignment="1">
      <alignment horizontal="center" vertical="center"/>
    </xf>
    <xf numFmtId="2" fontId="20" fillId="16" borderId="83" xfId="0" applyNumberFormat="1" applyFont="1" applyFill="1" applyBorder="1" applyAlignment="1">
      <alignment horizontal="center" vertical="center"/>
    </xf>
    <xf numFmtId="1" fontId="25" fillId="16" borderId="79" xfId="0" applyNumberFormat="1" applyFont="1" applyFill="1" applyBorder="1" applyAlignment="1">
      <alignment horizontal="center"/>
    </xf>
    <xf numFmtId="10" fontId="25" fillId="16" borderId="80" xfId="0" applyNumberFormat="1" applyFont="1" applyFill="1" applyBorder="1" applyAlignment="1">
      <alignment horizontal="center"/>
    </xf>
    <xf numFmtId="2" fontId="25" fillId="16" borderId="83" xfId="0" applyNumberFormat="1" applyFont="1" applyFill="1" applyBorder="1" applyAlignment="1">
      <alignment horizontal="center"/>
    </xf>
    <xf numFmtId="1" fontId="21" fillId="16" borderId="79" xfId="0" applyNumberFormat="1" applyFont="1" applyFill="1" applyBorder="1" applyAlignment="1">
      <alignment horizontal="center"/>
    </xf>
    <xf numFmtId="10" fontId="21" fillId="16" borderId="80" xfId="0" applyNumberFormat="1" applyFont="1" applyFill="1" applyBorder="1" applyAlignment="1">
      <alignment horizontal="center"/>
    </xf>
    <xf numFmtId="2" fontId="21" fillId="16" borderId="81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2" fillId="4" borderId="73" xfId="0" applyFont="1" applyFill="1" applyBorder="1" applyAlignment="1">
      <alignment horizontal="center"/>
    </xf>
    <xf numFmtId="0" fontId="22" fillId="4" borderId="74" xfId="0" applyFont="1" applyFill="1" applyBorder="1" applyAlignment="1">
      <alignment horizontal="center"/>
    </xf>
    <xf numFmtId="0" fontId="64" fillId="4" borderId="73" xfId="0" applyFont="1" applyFill="1" applyBorder="1" applyAlignment="1">
      <alignment horizontal="center"/>
    </xf>
    <xf numFmtId="0" fontId="64" fillId="4" borderId="78" xfId="0" applyFont="1" applyFill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19" fillId="0" borderId="60" xfId="0" applyFont="1" applyBorder="1" applyAlignment="1" applyProtection="1">
      <alignment vertical="center"/>
      <protection locked="0"/>
    </xf>
    <xf numFmtId="0" fontId="19" fillId="0" borderId="81" xfId="0" applyFont="1" applyBorder="1" applyAlignment="1" applyProtection="1">
      <alignment vertical="center"/>
      <protection locked="0"/>
    </xf>
    <xf numFmtId="10" fontId="19" fillId="0" borderId="0" xfId="53" applyNumberFormat="1" applyFont="1" applyAlignment="1">
      <alignment horizontal="center"/>
    </xf>
    <xf numFmtId="0" fontId="18" fillId="0" borderId="0" xfId="0" applyFont="1" applyAlignment="1">
      <alignment wrapText="1"/>
    </xf>
    <xf numFmtId="0" fontId="18" fillId="0" borderId="86" xfId="0" applyFont="1" applyBorder="1" applyAlignment="1">
      <alignment wrapText="1"/>
    </xf>
    <xf numFmtId="0" fontId="22" fillId="7" borderId="73" xfId="0" applyFont="1" applyFill="1" applyBorder="1" applyAlignment="1">
      <alignment horizontal="center"/>
    </xf>
    <xf numFmtId="0" fontId="22" fillId="7" borderId="74" xfId="0" applyFont="1" applyFill="1" applyBorder="1" applyAlignment="1">
      <alignment horizontal="center"/>
    </xf>
    <xf numFmtId="0" fontId="22" fillId="7" borderId="75" xfId="0" applyFont="1" applyFill="1" applyBorder="1" applyAlignment="1">
      <alignment horizontal="center"/>
    </xf>
    <xf numFmtId="0" fontId="64" fillId="7" borderId="73" xfId="0" applyFont="1" applyFill="1" applyBorder="1" applyAlignment="1">
      <alignment horizontal="center"/>
    </xf>
    <xf numFmtId="0" fontId="64" fillId="7" borderId="74" xfId="0" applyFont="1" applyFill="1" applyBorder="1" applyAlignment="1">
      <alignment horizontal="center"/>
    </xf>
    <xf numFmtId="0" fontId="64" fillId="7" borderId="76" xfId="0" applyFont="1" applyFill="1" applyBorder="1" applyAlignment="1">
      <alignment horizontal="center"/>
    </xf>
    <xf numFmtId="0" fontId="23" fillId="7" borderId="75" xfId="0" applyFont="1" applyFill="1" applyBorder="1" applyAlignment="1">
      <alignment horizontal="center"/>
    </xf>
    <xf numFmtId="0" fontId="23" fillId="7" borderId="74" xfId="0" applyFont="1" applyFill="1" applyBorder="1" applyAlignment="1">
      <alignment horizontal="center"/>
    </xf>
    <xf numFmtId="0" fontId="23" fillId="7" borderId="76" xfId="0" applyFont="1" applyFill="1" applyBorder="1" applyAlignment="1">
      <alignment horizontal="center"/>
    </xf>
    <xf numFmtId="0" fontId="22" fillId="19" borderId="41" xfId="0" applyFont="1" applyFill="1" applyBorder="1" applyAlignment="1">
      <alignment horizontal="center"/>
    </xf>
    <xf numFmtId="0" fontId="64" fillId="19" borderId="41" xfId="0" applyFont="1" applyFill="1" applyBorder="1" applyAlignment="1">
      <alignment horizontal="center"/>
    </xf>
    <xf numFmtId="0" fontId="23" fillId="19" borderId="41" xfId="0" applyFont="1" applyFill="1" applyBorder="1" applyAlignment="1">
      <alignment horizontal="center"/>
    </xf>
    <xf numFmtId="0" fontId="23" fillId="19" borderId="61" xfId="0" applyFont="1" applyFill="1" applyBorder="1" applyAlignment="1">
      <alignment horizontal="center"/>
    </xf>
    <xf numFmtId="0" fontId="19" fillId="7" borderId="87" xfId="0" applyFont="1" applyFill="1" applyBorder="1" applyAlignment="1">
      <alignment horizontal="center" vertical="center"/>
    </xf>
    <xf numFmtId="1" fontId="20" fillId="0" borderId="87" xfId="0" applyNumberFormat="1" applyFont="1" applyBorder="1" applyAlignment="1" applyProtection="1">
      <alignment horizontal="center" vertical="center"/>
      <protection locked="0"/>
    </xf>
    <xf numFmtId="10" fontId="20" fillId="7" borderId="88" xfId="0" applyNumberFormat="1" applyFont="1" applyFill="1" applyBorder="1" applyAlignment="1">
      <alignment horizontal="center" vertical="center"/>
    </xf>
    <xf numFmtId="2" fontId="20" fillId="0" borderId="89" xfId="0" applyNumberFormat="1" applyFont="1" applyBorder="1" applyAlignment="1" applyProtection="1">
      <alignment horizontal="center" vertical="center"/>
      <protection locked="0"/>
    </xf>
    <xf numFmtId="1" fontId="65" fillId="0" borderId="87" xfId="0" applyNumberFormat="1" applyFont="1" applyBorder="1" applyAlignment="1" applyProtection="1">
      <alignment horizontal="center" vertical="center"/>
      <protection locked="0"/>
    </xf>
    <xf numFmtId="10" fontId="65" fillId="7" borderId="88" xfId="0" applyNumberFormat="1" applyFont="1" applyFill="1" applyBorder="1" applyAlignment="1">
      <alignment horizontal="center" vertical="center"/>
    </xf>
    <xf numFmtId="2" fontId="65" fillId="0" borderId="90" xfId="0" applyNumberFormat="1" applyFont="1" applyBorder="1" applyAlignment="1" applyProtection="1">
      <alignment horizontal="center" vertical="center"/>
      <protection locked="0"/>
    </xf>
    <xf numFmtId="1" fontId="21" fillId="7" borderId="91" xfId="0" applyNumberFormat="1" applyFont="1" applyFill="1" applyBorder="1" applyAlignment="1">
      <alignment horizontal="center" vertical="center"/>
    </xf>
    <xf numFmtId="10" fontId="21" fillId="7" borderId="88" xfId="0" applyNumberFormat="1" applyFont="1" applyFill="1" applyBorder="1" applyAlignment="1">
      <alignment horizontal="center" vertical="center"/>
    </xf>
    <xf numFmtId="2" fontId="21" fillId="7" borderId="92" xfId="0" applyNumberFormat="1" applyFont="1" applyFill="1" applyBorder="1" applyAlignment="1">
      <alignment horizontal="center" vertical="center"/>
    </xf>
    <xf numFmtId="0" fontId="19" fillId="7" borderId="66" xfId="0" applyFont="1" applyFill="1" applyBorder="1" applyAlignment="1">
      <alignment horizontal="center" vertical="center"/>
    </xf>
    <xf numFmtId="10" fontId="20" fillId="7" borderId="67" xfId="0" applyNumberFormat="1" applyFont="1" applyFill="1" applyBorder="1" applyAlignment="1">
      <alignment horizontal="center" vertical="center"/>
    </xf>
    <xf numFmtId="10" fontId="65" fillId="7" borderId="67" xfId="0" applyNumberFormat="1" applyFont="1" applyFill="1" applyBorder="1" applyAlignment="1">
      <alignment horizontal="center" vertical="center"/>
    </xf>
    <xf numFmtId="1" fontId="21" fillId="7" borderId="70" xfId="0" applyNumberFormat="1" applyFont="1" applyFill="1" applyBorder="1" applyAlignment="1">
      <alignment horizontal="center" vertical="center"/>
    </xf>
    <xf numFmtId="10" fontId="21" fillId="7" borderId="67" xfId="0" applyNumberFormat="1" applyFont="1" applyFill="1" applyBorder="1" applyAlignment="1">
      <alignment horizontal="center" vertical="center"/>
    </xf>
    <xf numFmtId="2" fontId="21" fillId="7" borderId="71" xfId="0" applyNumberFormat="1" applyFont="1" applyFill="1" applyBorder="1" applyAlignment="1">
      <alignment horizontal="center" vertical="center"/>
    </xf>
    <xf numFmtId="0" fontId="19" fillId="7" borderId="73" xfId="0" applyFont="1" applyFill="1" applyBorder="1" applyAlignment="1">
      <alignment horizontal="center" vertical="center"/>
    </xf>
    <xf numFmtId="10" fontId="20" fillId="7" borderId="74" xfId="0" applyNumberFormat="1" applyFont="1" applyFill="1" applyBorder="1" applyAlignment="1">
      <alignment horizontal="center" vertical="center"/>
    </xf>
    <xf numFmtId="10" fontId="65" fillId="7" borderId="74" xfId="0" applyNumberFormat="1" applyFont="1" applyFill="1" applyBorder="1" applyAlignment="1">
      <alignment horizontal="center" vertical="center"/>
    </xf>
    <xf numFmtId="1" fontId="21" fillId="7" borderId="77" xfId="0" applyNumberFormat="1" applyFont="1" applyFill="1" applyBorder="1" applyAlignment="1">
      <alignment horizontal="center" vertical="center"/>
    </xf>
    <xf numFmtId="10" fontId="21" fillId="7" borderId="74" xfId="0" applyNumberFormat="1" applyFont="1" applyFill="1" applyBorder="1" applyAlignment="1">
      <alignment horizontal="center" vertical="center"/>
    </xf>
    <xf numFmtId="2" fontId="21" fillId="7" borderId="78" xfId="0" applyNumberFormat="1" applyFont="1" applyFill="1" applyBorder="1" applyAlignment="1">
      <alignment horizontal="center" vertical="center"/>
    </xf>
    <xf numFmtId="0" fontId="19" fillId="7" borderId="60" xfId="0" applyFont="1" applyFill="1" applyBorder="1" applyAlignment="1">
      <alignment horizontal="center" vertical="center"/>
    </xf>
    <xf numFmtId="1" fontId="20" fillId="7" borderId="60" xfId="0" applyNumberFormat="1" applyFont="1" applyFill="1" applyBorder="1" applyAlignment="1">
      <alignment horizontal="center" vertical="center"/>
    </xf>
    <xf numFmtId="10" fontId="20" fillId="7" borderId="80" xfId="0" applyNumberFormat="1" applyFont="1" applyFill="1" applyBorder="1" applyAlignment="1">
      <alignment horizontal="center" vertical="center"/>
    </xf>
    <xf numFmtId="2" fontId="20" fillId="7" borderId="41" xfId="0" applyNumberFormat="1" applyFont="1" applyFill="1" applyBorder="1" applyAlignment="1">
      <alignment horizontal="center" vertical="center"/>
    </xf>
    <xf numFmtId="2" fontId="20" fillId="7" borderId="81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center"/>
    </xf>
    <xf numFmtId="0" fontId="0" fillId="40" borderId="10" xfId="0" applyFill="1" applyBorder="1" applyAlignment="1">
      <alignment horizontal="center"/>
    </xf>
    <xf numFmtId="0" fontId="12" fillId="35" borderId="25" xfId="0" applyFont="1" applyFill="1" applyBorder="1" applyAlignment="1">
      <alignment wrapText="1"/>
    </xf>
    <xf numFmtId="0" fontId="7" fillId="35" borderId="25" xfId="0" applyFont="1" applyFill="1" applyBorder="1" applyAlignment="1">
      <alignment horizontal="center" wrapText="1"/>
    </xf>
    <xf numFmtId="0" fontId="17" fillId="35" borderId="25" xfId="0" applyFont="1" applyFill="1" applyBorder="1" applyAlignment="1">
      <alignment horizontal="center" wrapText="1"/>
    </xf>
    <xf numFmtId="0" fontId="7" fillId="35" borderId="25" xfId="0" applyFont="1" applyFill="1" applyBorder="1" applyAlignment="1">
      <alignment horizontal="center"/>
    </xf>
    <xf numFmtId="0" fontId="17" fillId="35" borderId="26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7" fillId="35" borderId="93" xfId="0" applyFont="1" applyFill="1" applyBorder="1" applyAlignment="1">
      <alignment horizontal="center"/>
    </xf>
    <xf numFmtId="0" fontId="17" fillId="35" borderId="25" xfId="0" applyFont="1" applyFill="1" applyBorder="1" applyAlignment="1">
      <alignment horizontal="center"/>
    </xf>
    <xf numFmtId="0" fontId="12" fillId="36" borderId="21" xfId="0" applyFont="1" applyFill="1" applyBorder="1" applyAlignment="1">
      <alignment/>
    </xf>
    <xf numFmtId="0" fontId="0" fillId="34" borderId="13" xfId="0" applyFill="1" applyBorder="1" applyAlignment="1">
      <alignment horizontal="center"/>
    </xf>
    <xf numFmtId="9" fontId="9" fillId="34" borderId="13" xfId="0" applyNumberFormat="1" applyFont="1" applyFill="1" applyBorder="1" applyAlignment="1">
      <alignment horizontal="center"/>
    </xf>
    <xf numFmtId="9" fontId="9" fillId="34" borderId="14" xfId="0" applyNumberFormat="1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2" fontId="4" fillId="36" borderId="13" xfId="0" applyNumberFormat="1" applyFon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2" fontId="9" fillId="34" borderId="43" xfId="0" applyNumberFormat="1" applyFont="1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2" fontId="4" fillId="36" borderId="29" xfId="0" applyNumberFormat="1" applyFont="1" applyFill="1" applyBorder="1" applyAlignment="1">
      <alignment horizontal="center"/>
    </xf>
    <xf numFmtId="2" fontId="0" fillId="0" borderId="51" xfId="0" applyNumberFormat="1" applyFill="1" applyBorder="1" applyAlignment="1">
      <alignment horizontal="center"/>
    </xf>
    <xf numFmtId="182" fontId="8" fillId="10" borderId="3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2" fontId="15" fillId="10" borderId="10" xfId="0" applyNumberFormat="1" applyFont="1" applyFill="1" applyBorder="1" applyAlignment="1">
      <alignment horizontal="center" vertical="center"/>
    </xf>
    <xf numFmtId="182" fontId="15" fillId="10" borderId="22" xfId="0" applyNumberFormat="1" applyFont="1" applyFill="1" applyBorder="1" applyAlignment="1">
      <alignment horizontal="center" vertical="center"/>
    </xf>
    <xf numFmtId="182" fontId="15" fillId="10" borderId="25" xfId="0" applyNumberFormat="1" applyFont="1" applyFill="1" applyBorder="1" applyAlignment="1">
      <alignment horizontal="center" vertical="center"/>
    </xf>
    <xf numFmtId="182" fontId="15" fillId="10" borderId="29" xfId="0" applyNumberFormat="1" applyFont="1" applyFill="1" applyBorder="1" applyAlignment="1">
      <alignment horizontal="center" vertical="center"/>
    </xf>
    <xf numFmtId="0" fontId="4" fillId="10" borderId="94" xfId="0" applyFont="1" applyFill="1" applyBorder="1" applyAlignment="1" applyProtection="1">
      <alignment vertical="center" textRotation="76"/>
      <protection/>
    </xf>
    <xf numFmtId="0" fontId="4" fillId="10" borderId="17" xfId="0" applyFont="1" applyFill="1" applyBorder="1" applyAlignment="1" applyProtection="1">
      <alignment vertical="center" textRotation="76"/>
      <protection/>
    </xf>
    <xf numFmtId="0" fontId="15" fillId="10" borderId="18" xfId="0" applyFont="1" applyFill="1" applyBorder="1" applyAlignment="1" applyProtection="1">
      <alignment vertical="center" textRotation="76"/>
      <protection/>
    </xf>
    <xf numFmtId="0" fontId="16" fillId="36" borderId="60" xfId="0" applyFont="1" applyFill="1" applyBorder="1" applyAlignment="1">
      <alignment horizontal="center" vertical="center"/>
    </xf>
    <xf numFmtId="0" fontId="0" fillId="36" borderId="41" xfId="0" applyFill="1" applyBorder="1" applyAlignment="1">
      <alignment vertical="center"/>
    </xf>
    <xf numFmtId="0" fontId="0" fillId="36" borderId="61" xfId="0" applyFill="1" applyBorder="1" applyAlignment="1">
      <alignment vertical="center"/>
    </xf>
    <xf numFmtId="0" fontId="27" fillId="19" borderId="0" xfId="0" applyFont="1" applyFill="1" applyAlignment="1">
      <alignment horizontal="center" vertical="center"/>
    </xf>
    <xf numFmtId="0" fontId="20" fillId="7" borderId="62" xfId="0" applyFont="1" applyFill="1" applyBorder="1" applyAlignment="1">
      <alignment horizontal="center"/>
    </xf>
    <xf numFmtId="0" fontId="20" fillId="7" borderId="95" xfId="0" applyFont="1" applyFill="1" applyBorder="1" applyAlignment="1">
      <alignment horizontal="center"/>
    </xf>
    <xf numFmtId="0" fontId="65" fillId="7" borderId="62" xfId="0" applyFont="1" applyFill="1" applyBorder="1" applyAlignment="1">
      <alignment horizontal="center"/>
    </xf>
    <xf numFmtId="0" fontId="65" fillId="7" borderId="95" xfId="0" applyFont="1" applyFill="1" applyBorder="1" applyAlignment="1">
      <alignment horizontal="center"/>
    </xf>
    <xf numFmtId="0" fontId="65" fillId="7" borderId="96" xfId="0" applyFont="1" applyFill="1" applyBorder="1" applyAlignment="1">
      <alignment horizontal="center"/>
    </xf>
    <xf numFmtId="0" fontId="21" fillId="7" borderId="95" xfId="0" applyFont="1" applyFill="1" applyBorder="1" applyAlignment="1">
      <alignment horizontal="center"/>
    </xf>
    <xf numFmtId="0" fontId="21" fillId="7" borderId="96" xfId="0" applyFont="1" applyFill="1" applyBorder="1" applyAlignment="1">
      <alignment horizontal="center"/>
    </xf>
    <xf numFmtId="0" fontId="21" fillId="19" borderId="60" xfId="0" applyFont="1" applyFill="1" applyBorder="1" applyAlignment="1">
      <alignment horizontal="center" vertical="center"/>
    </xf>
    <xf numFmtId="0" fontId="21" fillId="19" borderId="41" xfId="0" applyFont="1" applyFill="1" applyBorder="1" applyAlignment="1">
      <alignment horizontal="center" vertical="center"/>
    </xf>
    <xf numFmtId="0" fontId="21" fillId="10" borderId="60" xfId="0" applyFont="1" applyFill="1" applyBorder="1" applyAlignment="1">
      <alignment horizontal="left" vertical="center"/>
    </xf>
    <xf numFmtId="0" fontId="21" fillId="10" borderId="41" xfId="0" applyFont="1" applyFill="1" applyBorder="1" applyAlignment="1">
      <alignment horizontal="left" vertical="center"/>
    </xf>
    <xf numFmtId="0" fontId="20" fillId="4" borderId="62" xfId="0" applyFont="1" applyFill="1" applyBorder="1" applyAlignment="1">
      <alignment horizontal="center"/>
    </xf>
    <xf numFmtId="0" fontId="20" fillId="4" borderId="95" xfId="0" applyFont="1" applyFill="1" applyBorder="1" applyAlignment="1">
      <alignment horizontal="center"/>
    </xf>
    <xf numFmtId="0" fontId="65" fillId="4" borderId="62" xfId="0" applyFont="1" applyFill="1" applyBorder="1" applyAlignment="1">
      <alignment horizontal="center"/>
    </xf>
    <xf numFmtId="0" fontId="65" fillId="4" borderId="95" xfId="0" applyFont="1" applyFill="1" applyBorder="1" applyAlignment="1">
      <alignment horizontal="center"/>
    </xf>
    <xf numFmtId="0" fontId="65" fillId="4" borderId="96" xfId="0" applyFont="1" applyFill="1" applyBorder="1" applyAlignment="1">
      <alignment horizontal="center"/>
    </xf>
    <xf numFmtId="0" fontId="21" fillId="4" borderId="95" xfId="0" applyFont="1" applyFill="1" applyBorder="1" applyAlignment="1">
      <alignment horizontal="center"/>
    </xf>
    <xf numFmtId="0" fontId="21" fillId="4" borderId="96" xfId="0" applyFont="1" applyFill="1" applyBorder="1" applyAlignment="1">
      <alignment horizontal="center"/>
    </xf>
    <xf numFmtId="0" fontId="20" fillId="4" borderId="87" xfId="0" applyFont="1" applyFill="1" applyBorder="1" applyAlignment="1">
      <alignment horizontal="center"/>
    </xf>
    <xf numFmtId="0" fontId="20" fillId="4" borderId="89" xfId="0" applyFont="1" applyFill="1" applyBorder="1" applyAlignment="1">
      <alignment horizontal="center"/>
    </xf>
    <xf numFmtId="0" fontId="65" fillId="4" borderId="87" xfId="0" applyFont="1" applyFill="1" applyBorder="1" applyAlignment="1">
      <alignment horizontal="center"/>
    </xf>
    <xf numFmtId="0" fontId="65" fillId="4" borderId="90" xfId="0" applyFont="1" applyFill="1" applyBorder="1" applyAlignment="1">
      <alignment horizontal="center"/>
    </xf>
    <xf numFmtId="0" fontId="19" fillId="4" borderId="62" xfId="0" applyFont="1" applyFill="1" applyBorder="1" applyAlignment="1">
      <alignment horizontal="center"/>
    </xf>
    <xf numFmtId="0" fontId="19" fillId="4" borderId="95" xfId="0" applyFont="1" applyFill="1" applyBorder="1" applyAlignment="1">
      <alignment horizontal="center"/>
    </xf>
    <xf numFmtId="0" fontId="19" fillId="4" borderId="96" xfId="0" applyFont="1" applyFill="1" applyBorder="1" applyAlignment="1">
      <alignment horizontal="center"/>
    </xf>
    <xf numFmtId="0" fontId="15" fillId="34" borderId="62" xfId="0" applyFont="1" applyFill="1" applyBorder="1" applyAlignment="1">
      <alignment horizontal="center" vertical="center" textRotation="90"/>
    </xf>
    <xf numFmtId="0" fontId="15" fillId="34" borderId="52" xfId="0" applyFont="1" applyFill="1" applyBorder="1" applyAlignment="1">
      <alignment horizontal="center" vertical="center" textRotation="90"/>
    </xf>
    <xf numFmtId="0" fontId="15" fillId="34" borderId="72" xfId="0" applyFont="1" applyFill="1" applyBorder="1" applyAlignment="1">
      <alignment horizontal="center" vertical="center" textRotation="90"/>
    </xf>
    <xf numFmtId="0" fontId="4" fillId="34" borderId="62" xfId="0" applyFont="1" applyFill="1" applyBorder="1" applyAlignment="1">
      <alignment horizontal="center" vertical="center" textRotation="90"/>
    </xf>
    <xf numFmtId="0" fontId="4" fillId="34" borderId="52" xfId="0" applyFont="1" applyFill="1" applyBorder="1" applyAlignment="1">
      <alignment horizontal="center" vertical="center" textRotation="90"/>
    </xf>
    <xf numFmtId="0" fontId="0" fillId="0" borderId="52" xfId="0" applyBorder="1" applyAlignment="1">
      <alignment horizontal="center" vertical="center" textRotation="90"/>
    </xf>
    <xf numFmtId="0" fontId="1" fillId="36" borderId="60" xfId="0" applyFont="1" applyFill="1" applyBorder="1" applyAlignment="1">
      <alignment horizontal="left" wrapText="1"/>
    </xf>
    <xf numFmtId="0" fontId="0" fillId="36" borderId="41" xfId="0" applyFill="1" applyBorder="1" applyAlignment="1">
      <alignment horizontal="left" wrapText="1"/>
    </xf>
    <xf numFmtId="0" fontId="0" fillId="36" borderId="61" xfId="0" applyFill="1" applyBorder="1" applyAlignment="1">
      <alignment horizontal="left" wrapText="1"/>
    </xf>
    <xf numFmtId="0" fontId="4" fillId="34" borderId="36" xfId="0" applyFont="1" applyFill="1" applyBorder="1" applyAlignment="1">
      <alignment horizontal="center" vertical="center" textRotation="90"/>
    </xf>
    <xf numFmtId="0" fontId="4" fillId="34" borderId="97" xfId="0" applyFont="1" applyFill="1" applyBorder="1" applyAlignment="1">
      <alignment horizontal="center" vertical="center" textRotation="90"/>
    </xf>
    <xf numFmtId="0" fontId="4" fillId="34" borderId="72" xfId="0" applyFont="1" applyFill="1" applyBorder="1" applyAlignment="1">
      <alignment horizontal="center" vertical="center" textRotation="9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dat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"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E28"/>
  <sheetViews>
    <sheetView view="pageBreakPreview" zoomScaleSheetLayoutView="100" workbookViewId="0" topLeftCell="A1">
      <pane xSplit="18" ySplit="6" topLeftCell="S7" activePane="bottomRight" state="frozen"/>
      <selection pane="topLeft" activeCell="A1" sqref="A1"/>
      <selection pane="topRight" activeCell="T1" sqref="T1"/>
      <selection pane="bottomLeft" activeCell="A7" sqref="A7"/>
      <selection pane="bottomRight" activeCell="AE27" sqref="AE27"/>
    </sheetView>
  </sheetViews>
  <sheetFormatPr defaultColWidth="11.421875" defaultRowHeight="12.75"/>
  <cols>
    <col min="1" max="1" width="14.421875" style="58" customWidth="1"/>
    <col min="2" max="31" width="4.421875" style="58" customWidth="1"/>
    <col min="32" max="16384" width="11.421875" style="58" customWidth="1"/>
  </cols>
  <sheetData>
    <row r="1" spans="1:31" ht="76.5" customHeight="1">
      <c r="A1" s="53" t="s">
        <v>141</v>
      </c>
      <c r="B1" s="54" t="s">
        <v>51</v>
      </c>
      <c r="C1" s="54" t="s">
        <v>42</v>
      </c>
      <c r="D1" s="55" t="s">
        <v>63</v>
      </c>
      <c r="E1" s="54" t="s">
        <v>43</v>
      </c>
      <c r="F1" s="54" t="s">
        <v>45</v>
      </c>
      <c r="G1" s="54" t="s">
        <v>62</v>
      </c>
      <c r="H1" s="54" t="s">
        <v>48</v>
      </c>
      <c r="I1" s="54" t="s">
        <v>46</v>
      </c>
      <c r="J1" s="54" t="s">
        <v>53</v>
      </c>
      <c r="K1" s="54" t="s">
        <v>54</v>
      </c>
      <c r="L1" s="54" t="s">
        <v>47</v>
      </c>
      <c r="M1" s="55" t="s">
        <v>26</v>
      </c>
      <c r="N1" s="54" t="s">
        <v>49</v>
      </c>
      <c r="O1" s="54" t="s">
        <v>44</v>
      </c>
      <c r="P1" s="54" t="s">
        <v>52</v>
      </c>
      <c r="Q1" s="365" t="s">
        <v>140</v>
      </c>
      <c r="R1" s="54" t="s">
        <v>55</v>
      </c>
      <c r="S1" s="54" t="s">
        <v>58</v>
      </c>
      <c r="T1" s="54" t="s">
        <v>56</v>
      </c>
      <c r="U1" s="54" t="s">
        <v>30</v>
      </c>
      <c r="V1" s="54" t="s">
        <v>57</v>
      </c>
      <c r="W1" s="366" t="s">
        <v>82</v>
      </c>
      <c r="X1" s="367" t="s">
        <v>60</v>
      </c>
      <c r="Y1" s="367" t="s">
        <v>139</v>
      </c>
      <c r="Z1" s="57" t="s">
        <v>59</v>
      </c>
      <c r="AA1" s="56" t="s">
        <v>88</v>
      </c>
      <c r="AB1" s="57" t="s">
        <v>29</v>
      </c>
      <c r="AC1" s="57" t="s">
        <v>92</v>
      </c>
      <c r="AD1" s="57" t="s">
        <v>95</v>
      </c>
      <c r="AE1" s="56" t="s">
        <v>81</v>
      </c>
    </row>
    <row r="2" spans="1:31" ht="24.75" customHeight="1">
      <c r="A2" s="59" t="s">
        <v>13</v>
      </c>
      <c r="B2" s="60">
        <v>14.1</v>
      </c>
      <c r="C2" s="60">
        <v>12.05</v>
      </c>
      <c r="D2" s="60">
        <v>12.5</v>
      </c>
      <c r="E2" s="60">
        <v>12.3</v>
      </c>
      <c r="F2" s="60">
        <v>9.68</v>
      </c>
      <c r="G2" s="60">
        <v>10.94</v>
      </c>
      <c r="H2" s="60">
        <v>13.91</v>
      </c>
      <c r="I2" s="61"/>
      <c r="J2" s="60"/>
      <c r="K2" s="60"/>
      <c r="L2" s="60">
        <v>13.53</v>
      </c>
      <c r="M2" s="61"/>
      <c r="N2" s="60"/>
      <c r="O2" s="60">
        <v>15.14</v>
      </c>
      <c r="P2" s="60"/>
      <c r="Q2" s="361"/>
      <c r="R2" s="60">
        <v>14.25</v>
      </c>
      <c r="S2" s="60">
        <v>10.44</v>
      </c>
      <c r="T2" s="60"/>
      <c r="U2" s="60">
        <v>15.15</v>
      </c>
      <c r="V2" s="60">
        <v>15.04</v>
      </c>
      <c r="W2" s="361"/>
      <c r="X2" s="361">
        <v>13.33</v>
      </c>
      <c r="Y2" s="361">
        <v>11.85</v>
      </c>
      <c r="Z2" s="61">
        <v>12.14</v>
      </c>
      <c r="AA2" s="61"/>
      <c r="AB2" s="61"/>
      <c r="AC2" s="62"/>
      <c r="AD2" s="62"/>
      <c r="AE2" s="63">
        <v>9.92</v>
      </c>
    </row>
    <row r="3" spans="1:31" ht="24.75" customHeight="1">
      <c r="A3" s="59" t="s">
        <v>14</v>
      </c>
      <c r="B3" s="60">
        <v>10.19</v>
      </c>
      <c r="C3" s="60">
        <v>14.11</v>
      </c>
      <c r="D3" s="60">
        <v>11.07</v>
      </c>
      <c r="E3" s="60"/>
      <c r="F3" s="60"/>
      <c r="G3" s="60"/>
      <c r="H3" s="60">
        <v>9.47</v>
      </c>
      <c r="I3" s="61"/>
      <c r="J3" s="60"/>
      <c r="K3" s="60"/>
      <c r="L3" s="60">
        <v>15.1</v>
      </c>
      <c r="M3" s="61">
        <v>14.42</v>
      </c>
      <c r="N3" s="60">
        <v>14.1</v>
      </c>
      <c r="O3" s="60"/>
      <c r="P3" s="60"/>
      <c r="Q3" s="361">
        <v>12</v>
      </c>
      <c r="R3" s="60">
        <v>12.77</v>
      </c>
      <c r="S3" s="60"/>
      <c r="T3" s="60"/>
      <c r="U3" s="60"/>
      <c r="V3" s="60">
        <v>12.33</v>
      </c>
      <c r="W3" s="361"/>
      <c r="X3" s="361">
        <v>12.8</v>
      </c>
      <c r="Y3" s="361">
        <v>12.16</v>
      </c>
      <c r="Z3" s="61"/>
      <c r="AA3" s="61"/>
      <c r="AB3" s="61"/>
      <c r="AC3" s="62"/>
      <c r="AD3" s="62"/>
      <c r="AE3" s="63"/>
    </row>
    <row r="4" spans="1:31" ht="24.75" customHeight="1">
      <c r="A4" s="59" t="s">
        <v>15</v>
      </c>
      <c r="B4" s="60">
        <v>14.3</v>
      </c>
      <c r="C4" s="60">
        <v>14.03</v>
      </c>
      <c r="D4" s="60">
        <v>14.21</v>
      </c>
      <c r="E4" s="60"/>
      <c r="F4" s="60">
        <v>12.53</v>
      </c>
      <c r="G4" s="60"/>
      <c r="H4" s="60"/>
      <c r="I4" s="61"/>
      <c r="J4" s="60"/>
      <c r="K4" s="60"/>
      <c r="L4" s="60">
        <v>15.73</v>
      </c>
      <c r="M4" s="61"/>
      <c r="N4" s="60"/>
      <c r="O4" s="60"/>
      <c r="P4" s="60"/>
      <c r="Q4" s="361"/>
      <c r="R4" s="60">
        <v>15.27</v>
      </c>
      <c r="S4" s="60">
        <v>11.97</v>
      </c>
      <c r="T4" s="60"/>
      <c r="U4" s="60"/>
      <c r="V4" s="60"/>
      <c r="W4" s="361"/>
      <c r="X4" s="361"/>
      <c r="Y4" s="361">
        <v>14.59</v>
      </c>
      <c r="Z4" s="61"/>
      <c r="AA4" s="61"/>
      <c r="AB4" s="61">
        <v>11.61</v>
      </c>
      <c r="AC4" s="62"/>
      <c r="AD4" s="62"/>
      <c r="AE4" s="63"/>
    </row>
    <row r="5" spans="1:31" ht="24.75" customHeight="1">
      <c r="A5" s="59" t="s">
        <v>16</v>
      </c>
      <c r="B5" s="60">
        <v>12.95</v>
      </c>
      <c r="C5" s="60">
        <v>11.85</v>
      </c>
      <c r="D5" s="60">
        <v>13.39</v>
      </c>
      <c r="E5" s="60">
        <v>14.22</v>
      </c>
      <c r="F5" s="60">
        <v>12.06</v>
      </c>
      <c r="G5" s="60"/>
      <c r="H5" s="60"/>
      <c r="I5" s="61"/>
      <c r="J5" s="60"/>
      <c r="K5" s="60"/>
      <c r="L5" s="60">
        <v>11.88</v>
      </c>
      <c r="M5" s="61"/>
      <c r="N5" s="60"/>
      <c r="O5" s="60"/>
      <c r="P5" s="60"/>
      <c r="Q5" s="361"/>
      <c r="R5" s="60"/>
      <c r="S5" s="60">
        <v>12.59</v>
      </c>
      <c r="T5" s="60"/>
      <c r="U5" s="60"/>
      <c r="V5" s="60"/>
      <c r="W5" s="361"/>
      <c r="X5" s="361">
        <v>10.21</v>
      </c>
      <c r="Y5" s="361">
        <v>12.89</v>
      </c>
      <c r="Z5" s="61"/>
      <c r="AA5" s="61"/>
      <c r="AB5" s="61"/>
      <c r="AC5" s="62"/>
      <c r="AD5" s="62"/>
      <c r="AE5" s="63"/>
    </row>
    <row r="6" spans="1:31" ht="24.75" customHeight="1">
      <c r="A6" s="59" t="s">
        <v>17</v>
      </c>
      <c r="B6" s="60"/>
      <c r="C6" s="60">
        <v>11.47</v>
      </c>
      <c r="D6" s="60"/>
      <c r="E6" s="60"/>
      <c r="F6" s="60">
        <v>13.6</v>
      </c>
      <c r="G6" s="60"/>
      <c r="H6" s="60"/>
      <c r="I6" s="61">
        <v>13.16</v>
      </c>
      <c r="J6" s="60"/>
      <c r="K6" s="60"/>
      <c r="L6" s="60"/>
      <c r="M6" s="61"/>
      <c r="N6" s="60"/>
      <c r="O6" s="60"/>
      <c r="P6" s="60"/>
      <c r="Q6" s="361"/>
      <c r="R6" s="60">
        <v>13.43</v>
      </c>
      <c r="S6" s="60"/>
      <c r="T6" s="60"/>
      <c r="U6" s="60"/>
      <c r="V6" s="60"/>
      <c r="W6" s="361"/>
      <c r="X6" s="361"/>
      <c r="Y6" s="361"/>
      <c r="Z6" s="61"/>
      <c r="AA6" s="61"/>
      <c r="AB6" s="61"/>
      <c r="AC6" s="62"/>
      <c r="AD6" s="62"/>
      <c r="AE6" s="63">
        <v>12.37</v>
      </c>
    </row>
    <row r="7" spans="1:31" ht="24.75" customHeight="1">
      <c r="A7" s="59" t="s">
        <v>18</v>
      </c>
      <c r="B7" s="60">
        <v>9.6</v>
      </c>
      <c r="C7" s="60">
        <v>12.12</v>
      </c>
      <c r="D7" s="60">
        <v>11.71</v>
      </c>
      <c r="E7" s="60"/>
      <c r="F7" s="60"/>
      <c r="G7" s="60">
        <v>13.91</v>
      </c>
      <c r="H7" s="60"/>
      <c r="I7" s="61"/>
      <c r="J7" s="60"/>
      <c r="K7" s="60"/>
      <c r="L7" s="60">
        <v>11.02</v>
      </c>
      <c r="M7" s="61"/>
      <c r="N7" s="60">
        <v>12.86</v>
      </c>
      <c r="O7" s="60"/>
      <c r="P7" s="60"/>
      <c r="Q7" s="361"/>
      <c r="R7" s="60">
        <v>13.58</v>
      </c>
      <c r="S7" s="60"/>
      <c r="T7" s="60"/>
      <c r="U7" s="60"/>
      <c r="V7" s="60">
        <v>14</v>
      </c>
      <c r="W7" s="361">
        <v>13.46</v>
      </c>
      <c r="X7" s="361"/>
      <c r="Y7" s="361"/>
      <c r="Z7" s="61">
        <v>14.27</v>
      </c>
      <c r="AA7" s="61"/>
      <c r="AB7" s="61"/>
      <c r="AC7" s="62"/>
      <c r="AD7" s="62"/>
      <c r="AE7" s="63"/>
    </row>
    <row r="8" spans="1:31" ht="24.75" customHeight="1">
      <c r="A8" s="59" t="s">
        <v>22</v>
      </c>
      <c r="B8" s="60"/>
      <c r="C8" s="60">
        <v>13.07</v>
      </c>
      <c r="D8" s="60"/>
      <c r="E8" s="60"/>
      <c r="F8" s="60"/>
      <c r="G8" s="60"/>
      <c r="H8" s="60"/>
      <c r="I8" s="61"/>
      <c r="J8" s="60"/>
      <c r="K8" s="60"/>
      <c r="L8" s="60">
        <v>11.52</v>
      </c>
      <c r="M8" s="61"/>
      <c r="N8" s="60">
        <v>11.58</v>
      </c>
      <c r="O8" s="60"/>
      <c r="P8" s="60"/>
      <c r="Q8" s="361"/>
      <c r="R8" s="60"/>
      <c r="S8" s="60"/>
      <c r="T8" s="60"/>
      <c r="U8" s="60"/>
      <c r="V8" s="60"/>
      <c r="W8" s="361"/>
      <c r="X8" s="361"/>
      <c r="Y8" s="361"/>
      <c r="Z8" s="61"/>
      <c r="AA8" s="61"/>
      <c r="AB8" s="61"/>
      <c r="AC8" s="62"/>
      <c r="AD8" s="62"/>
      <c r="AE8" s="63"/>
    </row>
    <row r="9" spans="1:31" ht="24.75" customHeight="1">
      <c r="A9" s="59" t="s">
        <v>24</v>
      </c>
      <c r="B9" s="60"/>
      <c r="C9" s="60">
        <v>12.97</v>
      </c>
      <c r="D9" s="60"/>
      <c r="E9" s="60"/>
      <c r="F9" s="60"/>
      <c r="G9" s="60">
        <v>11.87</v>
      </c>
      <c r="H9" s="60"/>
      <c r="I9" s="61"/>
      <c r="J9" s="60"/>
      <c r="K9" s="60"/>
      <c r="L9" s="60">
        <v>15.25</v>
      </c>
      <c r="M9" s="61">
        <v>12.75</v>
      </c>
      <c r="N9" s="60"/>
      <c r="O9" s="60"/>
      <c r="P9" s="60"/>
      <c r="Q9" s="361"/>
      <c r="R9" s="60">
        <v>13.28</v>
      </c>
      <c r="S9" s="60">
        <v>11.25</v>
      </c>
      <c r="T9" s="60"/>
      <c r="U9" s="60"/>
      <c r="V9" s="60"/>
      <c r="W9" s="361"/>
      <c r="X9" s="361"/>
      <c r="Y9" s="361"/>
      <c r="Z9" s="61"/>
      <c r="AA9" s="61"/>
      <c r="AB9" s="61"/>
      <c r="AC9" s="62"/>
      <c r="AD9" s="62"/>
      <c r="AE9" s="63">
        <v>13.09</v>
      </c>
    </row>
    <row r="10" spans="1:31" ht="24.75" customHeight="1">
      <c r="A10" s="59" t="s">
        <v>23</v>
      </c>
      <c r="B10" s="60">
        <v>8.63</v>
      </c>
      <c r="C10" s="60">
        <v>13.33</v>
      </c>
      <c r="D10" s="60">
        <v>12.31</v>
      </c>
      <c r="E10" s="60">
        <v>11.6</v>
      </c>
      <c r="F10" s="60"/>
      <c r="G10" s="60"/>
      <c r="H10" s="60"/>
      <c r="I10" s="61"/>
      <c r="J10" s="60"/>
      <c r="K10" s="60"/>
      <c r="L10" s="60">
        <v>13.79</v>
      </c>
      <c r="M10" s="61"/>
      <c r="N10" s="60"/>
      <c r="O10" s="60"/>
      <c r="P10" s="60"/>
      <c r="Q10" s="361"/>
      <c r="R10" s="60"/>
      <c r="S10" s="60">
        <v>9.11</v>
      </c>
      <c r="T10" s="60"/>
      <c r="U10" s="60">
        <v>12.17</v>
      </c>
      <c r="V10" s="60"/>
      <c r="W10" s="361"/>
      <c r="X10" s="361"/>
      <c r="Y10" s="361">
        <v>15.24</v>
      </c>
      <c r="Z10" s="61"/>
      <c r="AA10" s="61"/>
      <c r="AB10" s="61"/>
      <c r="AC10" s="62">
        <v>9.18</v>
      </c>
      <c r="AD10" s="62"/>
      <c r="AE10" s="63"/>
    </row>
    <row r="11" spans="1:31" ht="24.75" customHeight="1">
      <c r="A11" s="59" t="s">
        <v>19</v>
      </c>
      <c r="B11" s="60"/>
      <c r="C11" s="60">
        <v>11.09</v>
      </c>
      <c r="D11" s="60"/>
      <c r="E11" s="60"/>
      <c r="F11" s="60">
        <v>10.95</v>
      </c>
      <c r="G11" s="60"/>
      <c r="H11" s="60"/>
      <c r="I11" s="61"/>
      <c r="J11" s="60"/>
      <c r="K11" s="60"/>
      <c r="L11" s="60">
        <v>14</v>
      </c>
      <c r="M11" s="61"/>
      <c r="N11" s="60"/>
      <c r="O11" s="60"/>
      <c r="P11" s="60"/>
      <c r="Q11" s="361"/>
      <c r="R11" s="60">
        <v>10</v>
      </c>
      <c r="S11" s="60"/>
      <c r="T11" s="60"/>
      <c r="U11" s="60"/>
      <c r="V11" s="60"/>
      <c r="W11" s="361"/>
      <c r="X11" s="361"/>
      <c r="Y11" s="361">
        <v>10.86</v>
      </c>
      <c r="Z11" s="61"/>
      <c r="AA11" s="61"/>
      <c r="AB11" s="61"/>
      <c r="AC11" s="62"/>
      <c r="AD11" s="62"/>
      <c r="AE11" s="63"/>
    </row>
    <row r="12" spans="1:31" ht="24.75" customHeight="1">
      <c r="A12" s="59" t="s">
        <v>10</v>
      </c>
      <c r="B12" s="60"/>
      <c r="C12" s="60">
        <v>10</v>
      </c>
      <c r="D12" s="60"/>
      <c r="E12" s="60"/>
      <c r="F12" s="60">
        <v>5</v>
      </c>
      <c r="G12" s="60"/>
      <c r="H12" s="60"/>
      <c r="I12" s="61"/>
      <c r="J12" s="60"/>
      <c r="K12" s="60"/>
      <c r="L12" s="60">
        <v>14.15</v>
      </c>
      <c r="M12" s="61"/>
      <c r="N12" s="60"/>
      <c r="O12" s="60"/>
      <c r="P12" s="60"/>
      <c r="Q12" s="361"/>
      <c r="R12" s="60">
        <v>11.6</v>
      </c>
      <c r="S12" s="60"/>
      <c r="T12" s="60"/>
      <c r="U12" s="60"/>
      <c r="V12" s="60"/>
      <c r="W12" s="361"/>
      <c r="X12" s="361"/>
      <c r="Y12" s="361"/>
      <c r="Z12" s="61"/>
      <c r="AA12" s="61"/>
      <c r="AB12" s="61"/>
      <c r="AC12" s="62"/>
      <c r="AD12" s="62">
        <v>8.78</v>
      </c>
      <c r="AE12" s="63">
        <v>9.51</v>
      </c>
    </row>
    <row r="13" spans="1:31" ht="24.75" customHeight="1">
      <c r="A13" s="59" t="s">
        <v>12</v>
      </c>
      <c r="B13" s="60">
        <v>13.76</v>
      </c>
      <c r="C13" s="60">
        <v>13.89</v>
      </c>
      <c r="D13" s="60"/>
      <c r="E13" s="60"/>
      <c r="F13" s="60"/>
      <c r="G13" s="60"/>
      <c r="H13" s="60"/>
      <c r="I13" s="61"/>
      <c r="J13" s="60"/>
      <c r="K13" s="60"/>
      <c r="L13" s="60">
        <v>14.46</v>
      </c>
      <c r="M13" s="61"/>
      <c r="N13" s="60"/>
      <c r="O13" s="60"/>
      <c r="P13" s="60"/>
      <c r="Q13" s="361"/>
      <c r="R13" s="60">
        <v>16</v>
      </c>
      <c r="S13" s="60"/>
      <c r="T13" s="60"/>
      <c r="U13" s="60"/>
      <c r="V13" s="60"/>
      <c r="W13" s="361">
        <v>13.6</v>
      </c>
      <c r="X13" s="361"/>
      <c r="Y13" s="361"/>
      <c r="Z13" s="61"/>
      <c r="AA13" s="61"/>
      <c r="AB13" s="61"/>
      <c r="AC13" s="62"/>
      <c r="AD13" s="62"/>
      <c r="AE13" s="63"/>
    </row>
    <row r="14" spans="1:31" ht="24.75" customHeight="1">
      <c r="A14" s="59" t="s">
        <v>20</v>
      </c>
      <c r="B14" s="60">
        <v>11.92</v>
      </c>
      <c r="C14" s="60">
        <v>10.91</v>
      </c>
      <c r="D14" s="60"/>
      <c r="E14" s="60"/>
      <c r="F14" s="60">
        <v>11.8</v>
      </c>
      <c r="G14" s="60"/>
      <c r="H14" s="60"/>
      <c r="I14" s="61"/>
      <c r="J14" s="60"/>
      <c r="K14" s="60"/>
      <c r="L14" s="60"/>
      <c r="M14" s="61"/>
      <c r="N14" s="60">
        <v>10.22</v>
      </c>
      <c r="O14" s="60"/>
      <c r="P14" s="60"/>
      <c r="Q14" s="361"/>
      <c r="R14" s="60"/>
      <c r="S14" s="60"/>
      <c r="T14" s="60"/>
      <c r="U14" s="60">
        <v>9.42</v>
      </c>
      <c r="V14" s="60"/>
      <c r="W14" s="361"/>
      <c r="X14" s="361"/>
      <c r="Y14" s="361">
        <v>14.8</v>
      </c>
      <c r="Z14" s="61"/>
      <c r="AA14" s="61"/>
      <c r="AB14" s="61">
        <v>12.42</v>
      </c>
      <c r="AC14" s="62"/>
      <c r="AD14" s="62"/>
      <c r="AE14" s="63">
        <v>10.85</v>
      </c>
    </row>
    <row r="15" spans="1:31" ht="24.75" customHeight="1">
      <c r="A15" s="59" t="s">
        <v>21</v>
      </c>
      <c r="B15" s="60"/>
      <c r="C15" s="60">
        <v>14.14</v>
      </c>
      <c r="D15" s="60">
        <v>13.73</v>
      </c>
      <c r="E15" s="60"/>
      <c r="F15" s="60"/>
      <c r="G15" s="60">
        <v>13.02</v>
      </c>
      <c r="H15" s="60"/>
      <c r="I15" s="61">
        <v>16.7</v>
      </c>
      <c r="J15" s="60">
        <v>13.57</v>
      </c>
      <c r="K15" s="60"/>
      <c r="L15" s="60"/>
      <c r="M15" s="61"/>
      <c r="N15" s="60">
        <v>14.5</v>
      </c>
      <c r="O15" s="60">
        <v>17.38</v>
      </c>
      <c r="P15" s="60"/>
      <c r="Q15" s="361"/>
      <c r="R15" s="60"/>
      <c r="S15" s="60">
        <v>11.61</v>
      </c>
      <c r="T15" s="60"/>
      <c r="U15" s="60"/>
      <c r="V15" s="60"/>
      <c r="W15" s="361"/>
      <c r="X15" s="361">
        <v>14.03</v>
      </c>
      <c r="Y15" s="361"/>
      <c r="Z15" s="61">
        <v>15.9</v>
      </c>
      <c r="AA15" s="61"/>
      <c r="AB15" s="61"/>
      <c r="AC15" s="62"/>
      <c r="AD15" s="62">
        <v>11.4</v>
      </c>
      <c r="AE15" s="63">
        <v>14.37</v>
      </c>
    </row>
    <row r="16" spans="1:31" ht="24.75" customHeight="1">
      <c r="A16" s="64" t="s">
        <v>1</v>
      </c>
      <c r="B16" s="65"/>
      <c r="C16" s="65"/>
      <c r="D16" s="65"/>
      <c r="E16" s="65"/>
      <c r="F16" s="65"/>
      <c r="G16" s="65"/>
      <c r="H16" s="65"/>
      <c r="I16" s="66"/>
      <c r="J16" s="65"/>
      <c r="K16" s="65"/>
      <c r="L16" s="65">
        <v>14.42</v>
      </c>
      <c r="M16" s="66"/>
      <c r="N16" s="65">
        <v>11.56</v>
      </c>
      <c r="O16" s="65"/>
      <c r="P16" s="65"/>
      <c r="Q16" s="362"/>
      <c r="R16" s="65"/>
      <c r="S16" s="65">
        <v>13.4</v>
      </c>
      <c r="T16" s="65"/>
      <c r="U16" s="65"/>
      <c r="V16" s="65"/>
      <c r="W16" s="362"/>
      <c r="X16" s="362"/>
      <c r="Y16" s="362"/>
      <c r="Z16" s="66"/>
      <c r="AA16" s="66"/>
      <c r="AB16" s="66"/>
      <c r="AC16" s="67"/>
      <c r="AD16" s="67">
        <v>10.16</v>
      </c>
      <c r="AE16" s="68">
        <v>13.7</v>
      </c>
    </row>
    <row r="17" spans="1:31" ht="24.75" customHeight="1">
      <c r="A17" s="59" t="s">
        <v>2</v>
      </c>
      <c r="B17" s="69"/>
      <c r="C17" s="69"/>
      <c r="D17" s="69"/>
      <c r="E17" s="69">
        <v>11.73</v>
      </c>
      <c r="F17" s="69"/>
      <c r="G17" s="69"/>
      <c r="H17" s="69"/>
      <c r="I17" s="70"/>
      <c r="J17" s="69"/>
      <c r="K17" s="69"/>
      <c r="L17" s="69"/>
      <c r="M17" s="70"/>
      <c r="N17" s="69"/>
      <c r="O17" s="69"/>
      <c r="P17" s="69"/>
      <c r="Q17" s="363"/>
      <c r="R17" s="69"/>
      <c r="S17" s="69">
        <v>13.3</v>
      </c>
      <c r="T17" s="69"/>
      <c r="U17" s="69">
        <v>10.8</v>
      </c>
      <c r="V17" s="69"/>
      <c r="W17" s="363"/>
      <c r="X17" s="363"/>
      <c r="Y17" s="363"/>
      <c r="Z17" s="70"/>
      <c r="AA17" s="70"/>
      <c r="AB17" s="70"/>
      <c r="AC17" s="71"/>
      <c r="AD17" s="71"/>
      <c r="AE17" s="72"/>
    </row>
    <row r="18" spans="1:31" ht="24.75" customHeight="1">
      <c r="A18" s="59" t="s">
        <v>89</v>
      </c>
      <c r="B18" s="69"/>
      <c r="C18" s="69">
        <v>11.43</v>
      </c>
      <c r="D18" s="69"/>
      <c r="E18" s="69"/>
      <c r="F18" s="69"/>
      <c r="G18" s="69"/>
      <c r="H18" s="69"/>
      <c r="I18" s="70"/>
      <c r="J18" s="69"/>
      <c r="K18" s="69"/>
      <c r="L18" s="69"/>
      <c r="M18" s="70"/>
      <c r="N18" s="69">
        <v>12.42</v>
      </c>
      <c r="O18" s="69"/>
      <c r="P18" s="69"/>
      <c r="Q18" s="363"/>
      <c r="R18" s="69"/>
      <c r="S18" s="69"/>
      <c r="T18" s="69"/>
      <c r="U18" s="69"/>
      <c r="V18" s="69"/>
      <c r="W18" s="363"/>
      <c r="X18" s="363"/>
      <c r="Y18" s="363"/>
      <c r="Z18" s="70"/>
      <c r="AA18" s="70"/>
      <c r="AB18" s="70">
        <v>11.75</v>
      </c>
      <c r="AC18" s="71"/>
      <c r="AD18" s="71"/>
      <c r="AE18" s="72">
        <v>9.8</v>
      </c>
    </row>
    <row r="19" spans="1:31" ht="24.75" customHeight="1" hidden="1">
      <c r="A19" s="59" t="s">
        <v>91</v>
      </c>
      <c r="B19" s="69"/>
      <c r="C19" s="69"/>
      <c r="D19" s="69"/>
      <c r="E19" s="69"/>
      <c r="F19" s="69"/>
      <c r="G19" s="69"/>
      <c r="H19" s="69"/>
      <c r="I19" s="70"/>
      <c r="J19" s="69"/>
      <c r="K19" s="69"/>
      <c r="L19" s="69"/>
      <c r="M19" s="70"/>
      <c r="N19" s="69"/>
      <c r="O19" s="69"/>
      <c r="P19" s="69"/>
      <c r="Q19" s="363"/>
      <c r="R19" s="69"/>
      <c r="S19" s="69"/>
      <c r="T19" s="69"/>
      <c r="U19" s="69"/>
      <c r="V19" s="69"/>
      <c r="W19" s="363"/>
      <c r="X19" s="363"/>
      <c r="Y19" s="363"/>
      <c r="Z19" s="70"/>
      <c r="AA19" s="70"/>
      <c r="AB19" s="70"/>
      <c r="AC19" s="71"/>
      <c r="AD19" s="71"/>
      <c r="AE19" s="72"/>
    </row>
    <row r="20" spans="1:31" ht="24.75" customHeight="1" hidden="1">
      <c r="A20" s="59" t="s">
        <v>90</v>
      </c>
      <c r="B20" s="69"/>
      <c r="C20" s="69"/>
      <c r="D20" s="69"/>
      <c r="E20" s="69"/>
      <c r="F20" s="69"/>
      <c r="G20" s="69"/>
      <c r="H20" s="69"/>
      <c r="I20" s="70"/>
      <c r="J20" s="69"/>
      <c r="K20" s="69"/>
      <c r="L20" s="69"/>
      <c r="M20" s="70"/>
      <c r="N20" s="69"/>
      <c r="O20" s="69"/>
      <c r="P20" s="69"/>
      <c r="Q20" s="363"/>
      <c r="R20" s="69"/>
      <c r="S20" s="69"/>
      <c r="T20" s="69"/>
      <c r="U20" s="69"/>
      <c r="V20" s="69"/>
      <c r="W20" s="363"/>
      <c r="X20" s="363"/>
      <c r="Y20" s="363"/>
      <c r="Z20" s="70"/>
      <c r="AA20" s="70"/>
      <c r="AB20" s="70"/>
      <c r="AC20" s="71"/>
      <c r="AD20" s="71"/>
      <c r="AE20" s="72"/>
    </row>
    <row r="21" spans="1:31" ht="24.75" customHeight="1">
      <c r="A21" s="191" t="s">
        <v>100</v>
      </c>
      <c r="B21" s="69">
        <v>10.85</v>
      </c>
      <c r="C21" s="69"/>
      <c r="D21" s="69"/>
      <c r="E21" s="69"/>
      <c r="F21" s="69">
        <v>11.85</v>
      </c>
      <c r="G21" s="69">
        <v>16</v>
      </c>
      <c r="H21" s="69"/>
      <c r="I21" s="70"/>
      <c r="J21" s="69"/>
      <c r="K21" s="69"/>
      <c r="L21" s="69"/>
      <c r="M21" s="70"/>
      <c r="N21" s="69"/>
      <c r="O21" s="69"/>
      <c r="P21" s="69"/>
      <c r="Q21" s="363"/>
      <c r="R21" s="69"/>
      <c r="S21" s="69"/>
      <c r="T21" s="69"/>
      <c r="U21" s="69"/>
      <c r="V21" s="69"/>
      <c r="W21" s="363">
        <v>15.25</v>
      </c>
      <c r="X21" s="363"/>
      <c r="Y21" s="363"/>
      <c r="Z21" s="70"/>
      <c r="AA21" s="70"/>
      <c r="AB21" s="70"/>
      <c r="AC21" s="71"/>
      <c r="AD21" s="71"/>
      <c r="AE21" s="72"/>
    </row>
    <row r="22" spans="1:31" ht="24.75" customHeight="1">
      <c r="A22" s="191" t="s">
        <v>98</v>
      </c>
      <c r="B22" s="69"/>
      <c r="C22" s="69">
        <v>9.75</v>
      </c>
      <c r="D22" s="69"/>
      <c r="E22" s="69"/>
      <c r="F22" s="69"/>
      <c r="G22" s="69">
        <v>12.43</v>
      </c>
      <c r="H22" s="69"/>
      <c r="I22" s="70"/>
      <c r="J22" s="69"/>
      <c r="K22" s="69"/>
      <c r="L22" s="69"/>
      <c r="M22" s="70"/>
      <c r="N22" s="69"/>
      <c r="O22" s="69"/>
      <c r="P22" s="69"/>
      <c r="Q22" s="363"/>
      <c r="R22" s="69"/>
      <c r="S22" s="69"/>
      <c r="T22" s="69"/>
      <c r="U22" s="69"/>
      <c r="V22" s="69">
        <v>11.5</v>
      </c>
      <c r="W22" s="363"/>
      <c r="X22" s="363"/>
      <c r="Y22" s="363"/>
      <c r="Z22" s="70"/>
      <c r="AA22" s="70"/>
      <c r="AB22" s="70"/>
      <c r="AC22" s="71">
        <v>7.5</v>
      </c>
      <c r="AD22" s="71"/>
      <c r="AE22" s="72"/>
    </row>
    <row r="23" spans="1:31" ht="24.75" customHeight="1">
      <c r="A23" s="191" t="s">
        <v>99</v>
      </c>
      <c r="B23" s="69">
        <v>13.83</v>
      </c>
      <c r="C23" s="69"/>
      <c r="D23" s="69"/>
      <c r="E23" s="69"/>
      <c r="F23" s="69"/>
      <c r="G23" s="69"/>
      <c r="H23" s="69"/>
      <c r="I23" s="70"/>
      <c r="J23" s="69"/>
      <c r="K23" s="69">
        <v>15.58</v>
      </c>
      <c r="L23" s="69"/>
      <c r="M23" s="70"/>
      <c r="N23" s="69"/>
      <c r="O23" s="69"/>
      <c r="P23" s="69"/>
      <c r="Q23" s="363"/>
      <c r="R23" s="69"/>
      <c r="S23" s="69"/>
      <c r="T23" s="69"/>
      <c r="U23" s="69"/>
      <c r="V23" s="69"/>
      <c r="W23" s="363"/>
      <c r="X23" s="363"/>
      <c r="Y23" s="363"/>
      <c r="Z23" s="70"/>
      <c r="AA23" s="70"/>
      <c r="AB23" s="70"/>
      <c r="AC23" s="71"/>
      <c r="AD23" s="71"/>
      <c r="AE23" s="72">
        <v>13.33</v>
      </c>
    </row>
    <row r="24" spans="1:31" ht="24.75" customHeight="1">
      <c r="A24" s="191" t="s">
        <v>137</v>
      </c>
      <c r="B24" s="69">
        <v>12.5</v>
      </c>
      <c r="C24" s="69"/>
      <c r="D24" s="69"/>
      <c r="E24" s="69"/>
      <c r="F24" s="69">
        <v>10.6</v>
      </c>
      <c r="G24" s="69">
        <v>11</v>
      </c>
      <c r="H24" s="69"/>
      <c r="I24" s="70"/>
      <c r="J24" s="69"/>
      <c r="K24" s="69"/>
      <c r="L24" s="69"/>
      <c r="M24" s="70"/>
      <c r="N24" s="69"/>
      <c r="O24" s="69"/>
      <c r="P24" s="69"/>
      <c r="Q24" s="363"/>
      <c r="R24" s="69"/>
      <c r="S24" s="69"/>
      <c r="T24" s="69"/>
      <c r="U24" s="69"/>
      <c r="V24" s="69"/>
      <c r="W24" s="363">
        <v>12.8</v>
      </c>
      <c r="X24" s="363"/>
      <c r="Y24" s="363"/>
      <c r="Z24" s="70"/>
      <c r="AA24" s="70"/>
      <c r="AB24" s="70"/>
      <c r="AC24" s="71"/>
      <c r="AD24" s="71"/>
      <c r="AE24" s="72"/>
    </row>
    <row r="25" spans="1:31" ht="24.75" customHeight="1" thickBot="1">
      <c r="A25" s="73" t="s">
        <v>0</v>
      </c>
      <c r="B25" s="74"/>
      <c r="C25" s="74">
        <v>15.27</v>
      </c>
      <c r="D25" s="74"/>
      <c r="E25" s="74"/>
      <c r="F25" s="74"/>
      <c r="G25" s="74">
        <v>9.44</v>
      </c>
      <c r="H25" s="74"/>
      <c r="I25" s="75"/>
      <c r="J25" s="74"/>
      <c r="K25" s="74"/>
      <c r="L25" s="74"/>
      <c r="M25" s="75"/>
      <c r="N25" s="74"/>
      <c r="O25" s="74"/>
      <c r="P25" s="74"/>
      <c r="Q25" s="364"/>
      <c r="R25" s="74"/>
      <c r="S25" s="74"/>
      <c r="T25" s="74"/>
      <c r="U25" s="74"/>
      <c r="V25" s="74"/>
      <c r="W25" s="364"/>
      <c r="X25" s="364"/>
      <c r="Y25" s="364">
        <v>15.66</v>
      </c>
      <c r="Z25" s="75"/>
      <c r="AA25" s="75"/>
      <c r="AB25" s="75"/>
      <c r="AC25" s="76"/>
      <c r="AD25" s="76"/>
      <c r="AE25" s="77"/>
    </row>
    <row r="26" spans="1:31" ht="12.75" customHeight="1" thickBot="1">
      <c r="A26" s="78"/>
      <c r="B26" s="79"/>
      <c r="C26" s="79"/>
      <c r="D26" s="79"/>
      <c r="E26" s="79"/>
      <c r="F26" s="79"/>
      <c r="G26" s="80"/>
      <c r="H26" s="79"/>
      <c r="I26" s="81"/>
      <c r="J26" s="79"/>
      <c r="K26" s="81"/>
      <c r="L26" s="81"/>
      <c r="M26" s="360"/>
      <c r="N26" s="81"/>
      <c r="O26" s="81"/>
      <c r="P26" s="81"/>
      <c r="Q26" s="360"/>
      <c r="R26" s="81"/>
      <c r="S26" s="81"/>
      <c r="T26" s="81"/>
      <c r="U26" s="360"/>
      <c r="V26" s="81"/>
      <c r="W26" s="360"/>
      <c r="X26" s="360"/>
      <c r="Y26" s="360"/>
      <c r="Z26" s="80"/>
      <c r="AA26" s="80"/>
      <c r="AB26" s="80"/>
      <c r="AC26" s="80"/>
      <c r="AD26" s="80"/>
      <c r="AE26" s="80"/>
    </row>
    <row r="27" spans="1:31" ht="24.75" customHeight="1">
      <c r="A27" s="82" t="s">
        <v>27</v>
      </c>
      <c r="B27" s="83">
        <v>12.05</v>
      </c>
      <c r="C27" s="83">
        <v>12.3</v>
      </c>
      <c r="D27" s="83">
        <v>12.49</v>
      </c>
      <c r="E27" s="83">
        <v>12.28</v>
      </c>
      <c r="F27" s="83">
        <v>11.57</v>
      </c>
      <c r="G27" s="83">
        <v>11.74</v>
      </c>
      <c r="H27" s="83">
        <v>11.22</v>
      </c>
      <c r="I27" s="83">
        <v>15.32</v>
      </c>
      <c r="J27" s="83">
        <v>13.58</v>
      </c>
      <c r="K27" s="83">
        <v>15.58</v>
      </c>
      <c r="L27" s="83">
        <v>13.45</v>
      </c>
      <c r="M27" s="83">
        <v>12.96</v>
      </c>
      <c r="N27" s="83">
        <v>11.83</v>
      </c>
      <c r="O27" s="83">
        <v>16.6</v>
      </c>
      <c r="P27" s="83"/>
      <c r="Q27" s="359">
        <v>12</v>
      </c>
      <c r="R27" s="83">
        <v>13.13</v>
      </c>
      <c r="S27" s="83">
        <v>11.16</v>
      </c>
      <c r="T27" s="83"/>
      <c r="U27" s="83">
        <v>10.61</v>
      </c>
      <c r="V27" s="83">
        <v>12.92</v>
      </c>
      <c r="W27" s="359">
        <v>13.3</v>
      </c>
      <c r="X27" s="359">
        <v>12.81</v>
      </c>
      <c r="Y27" s="359">
        <v>12.75</v>
      </c>
      <c r="Z27" s="83">
        <v>13.61</v>
      </c>
      <c r="AA27" s="83"/>
      <c r="AB27" s="83">
        <v>12</v>
      </c>
      <c r="AC27" s="84">
        <v>9.02</v>
      </c>
      <c r="AD27" s="84">
        <v>10.63</v>
      </c>
      <c r="AE27" s="85">
        <v>11.3</v>
      </c>
    </row>
    <row r="28" spans="1:31" ht="24.75" customHeight="1" hidden="1">
      <c r="A28" s="86" t="s">
        <v>28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8"/>
      <c r="R28" s="87"/>
      <c r="S28" s="87"/>
      <c r="T28" s="87"/>
      <c r="U28" s="87"/>
      <c r="V28" s="87"/>
      <c r="W28" s="88"/>
      <c r="X28" s="88"/>
      <c r="Y28" s="88"/>
      <c r="Z28" s="87"/>
      <c r="AA28" s="87"/>
      <c r="AB28" s="87"/>
      <c r="AC28" s="89"/>
      <c r="AD28" s="89"/>
      <c r="AE28" s="90"/>
    </row>
  </sheetData>
  <sheetProtection/>
  <printOptions/>
  <pageMargins left="0.1" right="0.12" top="0.24" bottom="0.19" header="0.27" footer="0.23"/>
  <pageSetup horizontalDpi="1200" verticalDpi="12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X32"/>
  <sheetViews>
    <sheetView view="pageBreakPreview" zoomScale="80" zoomScaleSheetLayoutView="80" zoomScalePageLayoutView="0" workbookViewId="0" topLeftCell="A1">
      <selection activeCell="E28" sqref="E28"/>
    </sheetView>
  </sheetViews>
  <sheetFormatPr defaultColWidth="11.421875" defaultRowHeight="12.75"/>
  <cols>
    <col min="1" max="1" width="32.28125" style="92" customWidth="1"/>
    <col min="2" max="2" width="4.28125" style="92" customWidth="1"/>
    <col min="3" max="3" width="5.140625" style="94" customWidth="1"/>
    <col min="4" max="4" width="1.8515625" style="94" customWidth="1"/>
    <col min="5" max="5" width="13.28125" style="95" customWidth="1"/>
    <col min="6" max="6" width="6.28125" style="94" hidden="1" customWidth="1"/>
    <col min="7" max="7" width="5.8515625" style="94" hidden="1" customWidth="1"/>
    <col min="8" max="8" width="6.28125" style="94" hidden="1" customWidth="1"/>
    <col min="9" max="9" width="9.28125" style="94" customWidth="1"/>
    <col min="10" max="10" width="2.140625" style="94" customWidth="1"/>
    <col min="11" max="11" width="13.8515625" style="94" customWidth="1"/>
    <col min="12" max="12" width="7.421875" style="94" customWidth="1"/>
    <col min="13" max="13" width="8.421875" style="94" customWidth="1"/>
    <col min="14" max="14" width="12.7109375" style="94" customWidth="1"/>
    <col min="15" max="15" width="7.8515625" style="94" customWidth="1"/>
    <col min="16" max="16" width="9.140625" style="94" customWidth="1"/>
    <col min="17" max="17" width="12.7109375" style="94" bestFit="1" customWidth="1"/>
    <col min="18" max="18" width="9.57421875" style="94" customWidth="1"/>
    <col min="19" max="19" width="4.8515625" style="92" customWidth="1"/>
    <col min="20" max="20" width="8.57421875" style="93" customWidth="1"/>
    <col min="21" max="21" width="9.8515625" style="93" customWidth="1"/>
    <col min="22" max="22" width="9.8515625" style="92" customWidth="1"/>
    <col min="23" max="23" width="7.00390625" style="92" customWidth="1"/>
    <col min="24" max="16384" width="11.421875" style="92" customWidth="1"/>
  </cols>
  <sheetData>
    <row r="1" spans="1:18" ht="31.5" customHeight="1" thickBot="1">
      <c r="A1" s="368" t="s">
        <v>142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70"/>
      <c r="R1" s="91"/>
    </row>
    <row r="2" ht="9" customHeight="1" thickBot="1"/>
    <row r="3" spans="1:18" ht="20.25" customHeight="1">
      <c r="A3" s="96" t="s">
        <v>66</v>
      </c>
      <c r="B3" s="97" t="s">
        <v>41</v>
      </c>
      <c r="C3" s="98" t="s">
        <v>67</v>
      </c>
      <c r="D3" s="99"/>
      <c r="E3" s="96" t="s">
        <v>68</v>
      </c>
      <c r="F3" s="97" t="s">
        <v>68</v>
      </c>
      <c r="G3" s="97" t="s">
        <v>69</v>
      </c>
      <c r="H3" s="97" t="s">
        <v>69</v>
      </c>
      <c r="I3" s="98" t="s">
        <v>70</v>
      </c>
      <c r="J3" s="99"/>
      <c r="K3" s="96" t="s">
        <v>68</v>
      </c>
      <c r="L3" s="97" t="s">
        <v>70</v>
      </c>
      <c r="M3" s="98" t="s">
        <v>70</v>
      </c>
      <c r="N3" s="96" t="s">
        <v>68</v>
      </c>
      <c r="O3" s="97" t="s">
        <v>70</v>
      </c>
      <c r="P3" s="98" t="s">
        <v>70</v>
      </c>
      <c r="Q3" s="100" t="s">
        <v>71</v>
      </c>
      <c r="R3" s="99"/>
    </row>
    <row r="4" spans="1:22" ht="21.75" customHeight="1" thickBot="1">
      <c r="A4" s="125"/>
      <c r="B4" s="126"/>
      <c r="C4" s="127"/>
      <c r="D4" s="99"/>
      <c r="E4" s="129" t="s">
        <v>72</v>
      </c>
      <c r="F4" s="126" t="s">
        <v>73</v>
      </c>
      <c r="G4" s="126" t="s">
        <v>74</v>
      </c>
      <c r="H4" s="126" t="s">
        <v>75</v>
      </c>
      <c r="I4" s="127" t="s">
        <v>64</v>
      </c>
      <c r="J4" s="99"/>
      <c r="K4" s="129" t="s">
        <v>41</v>
      </c>
      <c r="L4" s="126" t="s">
        <v>76</v>
      </c>
      <c r="M4" s="127" t="s">
        <v>77</v>
      </c>
      <c r="N4" s="129" t="s">
        <v>67</v>
      </c>
      <c r="O4" s="126" t="s">
        <v>78</v>
      </c>
      <c r="P4" s="127" t="s">
        <v>77</v>
      </c>
      <c r="Q4" s="133" t="s">
        <v>79</v>
      </c>
      <c r="R4" s="99"/>
      <c r="U4" s="93" t="s">
        <v>67</v>
      </c>
      <c r="V4" s="92" t="s">
        <v>41</v>
      </c>
    </row>
    <row r="5" spans="1:24" ht="26.25" customHeight="1">
      <c r="A5" s="122" t="s">
        <v>0</v>
      </c>
      <c r="B5" s="123">
        <v>1</v>
      </c>
      <c r="C5" s="124">
        <v>8</v>
      </c>
      <c r="D5" s="106"/>
      <c r="E5" s="102">
        <v>13.46</v>
      </c>
      <c r="F5" s="123"/>
      <c r="G5" s="123"/>
      <c r="H5" s="123"/>
      <c r="I5" s="128">
        <f aca="true" t="shared" si="0" ref="I5:I27">E5-$E$27</f>
        <v>1.1600000000000001</v>
      </c>
      <c r="J5" s="106"/>
      <c r="K5" s="101">
        <v>11.33</v>
      </c>
      <c r="L5" s="130">
        <f aca="true" t="shared" si="1" ref="L5:L27">K5-$K$27</f>
        <v>-0.5099999999999998</v>
      </c>
      <c r="M5" s="131">
        <f>K5-$K$27</f>
        <v>-0.5099999999999998</v>
      </c>
      <c r="N5" s="101">
        <v>13.72</v>
      </c>
      <c r="O5" s="130">
        <f aca="true" t="shared" si="2" ref="O5:O18">N5-$N$27</f>
        <v>1.0300000000000011</v>
      </c>
      <c r="P5" s="131">
        <f>N5-$N$27</f>
        <v>1.0300000000000011</v>
      </c>
      <c r="Q5" s="132">
        <f aca="true" t="shared" si="3" ref="Q5:Q24">N5-K5</f>
        <v>2.3900000000000006</v>
      </c>
      <c r="R5" s="113"/>
      <c r="S5" s="114"/>
      <c r="T5" s="115">
        <f aca="true" t="shared" si="4" ref="T5:T26">E5*(C5+B5)</f>
        <v>121.14000000000001</v>
      </c>
      <c r="U5" s="93">
        <f aca="true" t="shared" si="5" ref="U5:U26">C5*N5</f>
        <v>109.76</v>
      </c>
      <c r="V5" s="92">
        <f aca="true" t="shared" si="6" ref="V5:V26">B5*K5</f>
        <v>11.33</v>
      </c>
      <c r="X5" s="92">
        <f>N5*C5</f>
        <v>109.76</v>
      </c>
    </row>
    <row r="6" spans="1:20" ht="26.25" customHeight="1">
      <c r="A6" s="103" t="s">
        <v>1</v>
      </c>
      <c r="B6" s="104">
        <v>10</v>
      </c>
      <c r="C6" s="105">
        <v>10</v>
      </c>
      <c r="D6" s="106"/>
      <c r="E6" s="107">
        <v>12.78</v>
      </c>
      <c r="F6" s="104"/>
      <c r="G6" s="104"/>
      <c r="H6" s="104"/>
      <c r="I6" s="108">
        <f t="shared" si="0"/>
        <v>0.47999999999999865</v>
      </c>
      <c r="J6" s="106"/>
      <c r="K6" s="109">
        <v>13.03</v>
      </c>
      <c r="L6" s="110">
        <f t="shared" si="1"/>
        <v>1.1899999999999995</v>
      </c>
      <c r="M6" s="111">
        <f>K6-$K$27</f>
        <v>1.1899999999999995</v>
      </c>
      <c r="N6" s="109">
        <v>12.51</v>
      </c>
      <c r="O6" s="110">
        <f t="shared" si="2"/>
        <v>-0.17999999999999972</v>
      </c>
      <c r="P6" s="111">
        <f>N6-$N$27</f>
        <v>-0.17999999999999972</v>
      </c>
      <c r="Q6" s="112">
        <f t="shared" si="3"/>
        <v>-0.5199999999999996</v>
      </c>
      <c r="R6" s="113"/>
      <c r="S6" s="114"/>
      <c r="T6" s="115"/>
    </row>
    <row r="7" spans="1:20" ht="26.25" customHeight="1">
      <c r="A7" s="103" t="s">
        <v>2</v>
      </c>
      <c r="B7" s="104">
        <v>3</v>
      </c>
      <c r="C7" s="105">
        <v>12</v>
      </c>
      <c r="D7" s="106"/>
      <c r="E7" s="107">
        <v>11.94</v>
      </c>
      <c r="F7" s="104"/>
      <c r="G7" s="104"/>
      <c r="H7" s="104"/>
      <c r="I7" s="108">
        <f t="shared" si="0"/>
        <v>-0.3600000000000012</v>
      </c>
      <c r="J7" s="106"/>
      <c r="K7" s="109">
        <v>12.44</v>
      </c>
      <c r="L7" s="110">
        <f t="shared" si="1"/>
        <v>0.5999999999999996</v>
      </c>
      <c r="M7" s="111">
        <f aca="true" t="shared" si="7" ref="M7:M27">K7-$K$27</f>
        <v>0.5999999999999996</v>
      </c>
      <c r="N7" s="109">
        <v>11.81</v>
      </c>
      <c r="O7" s="110">
        <f t="shared" si="2"/>
        <v>-0.879999999999999</v>
      </c>
      <c r="P7" s="111">
        <f aca="true" t="shared" si="8" ref="P7:P27">N7-$N$27</f>
        <v>-0.879999999999999</v>
      </c>
      <c r="Q7" s="112">
        <f t="shared" si="3"/>
        <v>-0.629999999999999</v>
      </c>
      <c r="R7" s="113"/>
      <c r="S7" s="114"/>
      <c r="T7" s="115"/>
    </row>
    <row r="8" spans="1:20" ht="26.25" customHeight="1">
      <c r="A8" s="103" t="s">
        <v>137</v>
      </c>
      <c r="B8" s="104">
        <v>30</v>
      </c>
      <c r="C8" s="105">
        <v>60</v>
      </c>
      <c r="D8" s="106"/>
      <c r="E8" s="107">
        <v>12.02</v>
      </c>
      <c r="F8" s="104"/>
      <c r="G8" s="104"/>
      <c r="H8" s="104"/>
      <c r="I8" s="108">
        <f t="shared" si="0"/>
        <v>-0.28000000000000114</v>
      </c>
      <c r="J8" s="106"/>
      <c r="K8" s="109">
        <v>11.58</v>
      </c>
      <c r="L8" s="110">
        <f t="shared" si="1"/>
        <v>-0.2599999999999998</v>
      </c>
      <c r="M8" s="111">
        <f t="shared" si="7"/>
        <v>-0.2599999999999998</v>
      </c>
      <c r="N8" s="109">
        <v>12.22</v>
      </c>
      <c r="O8" s="110">
        <f t="shared" si="2"/>
        <v>-0.46999999999999886</v>
      </c>
      <c r="P8" s="111">
        <f t="shared" si="8"/>
        <v>-0.46999999999999886</v>
      </c>
      <c r="Q8" s="112">
        <f>N8-K8</f>
        <v>0.6400000000000006</v>
      </c>
      <c r="R8" s="113"/>
      <c r="S8" s="114"/>
      <c r="T8" s="115"/>
    </row>
    <row r="9" spans="1:20" ht="26.25" customHeight="1">
      <c r="A9" s="103" t="s">
        <v>138</v>
      </c>
      <c r="B9" s="104">
        <v>7</v>
      </c>
      <c r="C9" s="105">
        <v>2</v>
      </c>
      <c r="D9" s="106"/>
      <c r="E9" s="107">
        <v>12.91</v>
      </c>
      <c r="F9" s="104"/>
      <c r="G9" s="104"/>
      <c r="H9" s="104"/>
      <c r="I9" s="108">
        <f t="shared" si="0"/>
        <v>0.6099999999999994</v>
      </c>
      <c r="J9" s="106"/>
      <c r="K9" s="109">
        <v>13.35</v>
      </c>
      <c r="L9" s="110">
        <f>K9-$K$27</f>
        <v>1.5099999999999998</v>
      </c>
      <c r="M9" s="111">
        <f>K9-$K$27</f>
        <v>1.5099999999999998</v>
      </c>
      <c r="N9" s="109">
        <v>11.66</v>
      </c>
      <c r="O9" s="110">
        <f>N9-$N$27</f>
        <v>-1.0299999999999994</v>
      </c>
      <c r="P9" s="111">
        <f>N9-$N$27</f>
        <v>-1.0299999999999994</v>
      </c>
      <c r="Q9" s="112">
        <f>N9-K9</f>
        <v>-1.6899999999999995</v>
      </c>
      <c r="R9" s="113"/>
      <c r="S9" s="114"/>
      <c r="T9" s="115"/>
    </row>
    <row r="10" spans="1:20" ht="26.25" customHeight="1">
      <c r="A10" s="103" t="s">
        <v>97</v>
      </c>
      <c r="B10" s="104">
        <v>2</v>
      </c>
      <c r="C10" s="105">
        <v>4</v>
      </c>
      <c r="D10" s="106"/>
      <c r="E10" s="107">
        <v>14.25</v>
      </c>
      <c r="F10" s="104"/>
      <c r="G10" s="104"/>
      <c r="H10" s="104"/>
      <c r="I10" s="108">
        <f t="shared" si="0"/>
        <v>1.9499999999999993</v>
      </c>
      <c r="J10" s="106"/>
      <c r="K10" s="109">
        <v>12.33</v>
      </c>
      <c r="L10" s="110">
        <f t="shared" si="1"/>
        <v>0.4900000000000002</v>
      </c>
      <c r="M10" s="111">
        <f t="shared" si="7"/>
        <v>0.4900000000000002</v>
      </c>
      <c r="N10" s="109">
        <v>15.2</v>
      </c>
      <c r="O10" s="110">
        <f t="shared" si="2"/>
        <v>2.51</v>
      </c>
      <c r="P10" s="111">
        <f t="shared" si="8"/>
        <v>2.51</v>
      </c>
      <c r="Q10" s="112">
        <f>N10-K10</f>
        <v>2.869999999999999</v>
      </c>
      <c r="R10" s="113"/>
      <c r="S10" s="114"/>
      <c r="T10" s="115"/>
    </row>
    <row r="11" spans="1:20" ht="26.25" customHeight="1">
      <c r="A11" s="103" t="s">
        <v>96</v>
      </c>
      <c r="B11" s="104">
        <v>6</v>
      </c>
      <c r="C11" s="105">
        <v>12</v>
      </c>
      <c r="D11" s="106"/>
      <c r="E11" s="107">
        <v>10.79</v>
      </c>
      <c r="F11" s="104"/>
      <c r="G11" s="104"/>
      <c r="H11" s="104"/>
      <c r="I11" s="108">
        <f t="shared" si="0"/>
        <v>-1.5100000000000016</v>
      </c>
      <c r="J11" s="106"/>
      <c r="K11" s="109">
        <v>8.36</v>
      </c>
      <c r="L11" s="110">
        <f t="shared" si="1"/>
        <v>-3.4800000000000004</v>
      </c>
      <c r="M11" s="111">
        <f t="shared" si="7"/>
        <v>-3.4800000000000004</v>
      </c>
      <c r="N11" s="109">
        <v>11.99</v>
      </c>
      <c r="O11" s="110">
        <f t="shared" si="2"/>
        <v>-0.6999999999999993</v>
      </c>
      <c r="P11" s="111">
        <f t="shared" si="8"/>
        <v>-0.6999999999999993</v>
      </c>
      <c r="Q11" s="112">
        <f>N11-K11</f>
        <v>3.630000000000001</v>
      </c>
      <c r="R11" s="113"/>
      <c r="S11" s="114"/>
      <c r="T11" s="115"/>
    </row>
    <row r="12" spans="1:20" ht="26.25" customHeight="1">
      <c r="A12" s="103" t="s">
        <v>13</v>
      </c>
      <c r="B12" s="104">
        <v>69</v>
      </c>
      <c r="C12" s="105">
        <v>216</v>
      </c>
      <c r="D12" s="106"/>
      <c r="E12" s="107">
        <v>12.26</v>
      </c>
      <c r="F12" s="104"/>
      <c r="G12" s="104"/>
      <c r="H12" s="104"/>
      <c r="I12" s="108">
        <f t="shared" si="0"/>
        <v>-0.040000000000000924</v>
      </c>
      <c r="J12" s="106"/>
      <c r="K12" s="109">
        <v>11.08</v>
      </c>
      <c r="L12" s="110">
        <f t="shared" si="1"/>
        <v>-0.7599999999999998</v>
      </c>
      <c r="M12" s="111">
        <f t="shared" si="7"/>
        <v>-0.7599999999999998</v>
      </c>
      <c r="N12" s="109">
        <v>12.64</v>
      </c>
      <c r="O12" s="110">
        <f t="shared" si="2"/>
        <v>-0.049999999999998934</v>
      </c>
      <c r="P12" s="111">
        <f t="shared" si="8"/>
        <v>-0.049999999999998934</v>
      </c>
      <c r="Q12" s="112">
        <f t="shared" si="3"/>
        <v>1.5600000000000005</v>
      </c>
      <c r="R12" s="113"/>
      <c r="S12" s="114"/>
      <c r="T12" s="115"/>
    </row>
    <row r="13" spans="1:24" ht="26.25" customHeight="1">
      <c r="A13" s="116" t="s">
        <v>14</v>
      </c>
      <c r="B13" s="104">
        <v>20</v>
      </c>
      <c r="C13" s="105">
        <v>157</v>
      </c>
      <c r="D13" s="106"/>
      <c r="E13" s="107">
        <v>12.31</v>
      </c>
      <c r="F13" s="104"/>
      <c r="G13" s="104"/>
      <c r="H13" s="104"/>
      <c r="I13" s="108">
        <f t="shared" si="0"/>
        <v>0.009999999999999787</v>
      </c>
      <c r="J13" s="106"/>
      <c r="K13" s="109">
        <v>10.85</v>
      </c>
      <c r="L13" s="110">
        <f t="shared" si="1"/>
        <v>-0.9900000000000002</v>
      </c>
      <c r="M13" s="111">
        <f t="shared" si="7"/>
        <v>-0.9900000000000002</v>
      </c>
      <c r="N13" s="109">
        <v>12.48</v>
      </c>
      <c r="O13" s="110">
        <f t="shared" si="2"/>
        <v>-0.20999999999999908</v>
      </c>
      <c r="P13" s="111">
        <f t="shared" si="8"/>
        <v>-0.20999999999999908</v>
      </c>
      <c r="Q13" s="112">
        <f t="shared" si="3"/>
        <v>1.6300000000000008</v>
      </c>
      <c r="R13" s="113"/>
      <c r="S13" s="114"/>
      <c r="T13" s="115">
        <f t="shared" si="4"/>
        <v>2178.87</v>
      </c>
      <c r="U13" s="93">
        <f t="shared" si="5"/>
        <v>1959.3600000000001</v>
      </c>
      <c r="V13" s="92">
        <f t="shared" si="6"/>
        <v>217</v>
      </c>
      <c r="X13" s="92">
        <f aca="true" t="shared" si="9" ref="X13:X26">N13*C13</f>
        <v>1959.3600000000001</v>
      </c>
    </row>
    <row r="14" spans="1:24" s="78" customFormat="1" ht="26.25" customHeight="1">
      <c r="A14" s="167" t="s">
        <v>15</v>
      </c>
      <c r="B14" s="168">
        <v>59</v>
      </c>
      <c r="C14" s="169">
        <v>33</v>
      </c>
      <c r="D14" s="170"/>
      <c r="E14" s="171">
        <v>13.33</v>
      </c>
      <c r="F14" s="168"/>
      <c r="G14" s="168"/>
      <c r="H14" s="168"/>
      <c r="I14" s="172">
        <f t="shared" si="0"/>
        <v>1.0299999999999994</v>
      </c>
      <c r="J14" s="170"/>
      <c r="K14" s="173">
        <v>13.38</v>
      </c>
      <c r="L14" s="174">
        <f t="shared" si="1"/>
        <v>1.540000000000001</v>
      </c>
      <c r="M14" s="111">
        <f t="shared" si="7"/>
        <v>1.540000000000001</v>
      </c>
      <c r="N14" s="173">
        <v>13.23</v>
      </c>
      <c r="O14" s="174">
        <f t="shared" si="2"/>
        <v>0.5400000000000009</v>
      </c>
      <c r="P14" s="111">
        <f t="shared" si="8"/>
        <v>0.5400000000000009</v>
      </c>
      <c r="Q14" s="175">
        <f t="shared" si="3"/>
        <v>-0.15000000000000036</v>
      </c>
      <c r="R14" s="176"/>
      <c r="S14" s="177"/>
      <c r="T14" s="178">
        <f t="shared" si="4"/>
        <v>1226.36</v>
      </c>
      <c r="U14" s="179">
        <f t="shared" si="5"/>
        <v>436.59000000000003</v>
      </c>
      <c r="V14" s="78">
        <f t="shared" si="6"/>
        <v>789.4200000000001</v>
      </c>
      <c r="X14" s="78">
        <f t="shared" si="9"/>
        <v>436.59000000000003</v>
      </c>
    </row>
    <row r="15" spans="1:24" ht="26.25" customHeight="1">
      <c r="A15" s="103" t="s">
        <v>16</v>
      </c>
      <c r="B15" s="104">
        <v>101</v>
      </c>
      <c r="C15" s="105">
        <v>21</v>
      </c>
      <c r="D15" s="106"/>
      <c r="E15" s="107">
        <v>12.23</v>
      </c>
      <c r="F15" s="104"/>
      <c r="G15" s="104"/>
      <c r="H15" s="104"/>
      <c r="I15" s="108">
        <f t="shared" si="0"/>
        <v>-0.07000000000000028</v>
      </c>
      <c r="J15" s="106"/>
      <c r="K15" s="109">
        <v>11.9</v>
      </c>
      <c r="L15" s="110">
        <f t="shared" si="1"/>
        <v>0.0600000000000005</v>
      </c>
      <c r="M15" s="111">
        <f t="shared" si="7"/>
        <v>0.0600000000000005</v>
      </c>
      <c r="N15" s="109">
        <v>13.83</v>
      </c>
      <c r="O15" s="110">
        <f t="shared" si="2"/>
        <v>1.1400000000000006</v>
      </c>
      <c r="P15" s="111">
        <f t="shared" si="8"/>
        <v>1.1400000000000006</v>
      </c>
      <c r="Q15" s="112">
        <f t="shared" si="3"/>
        <v>1.9299999999999997</v>
      </c>
      <c r="R15" s="113"/>
      <c r="S15" s="114"/>
      <c r="T15" s="115">
        <f t="shared" si="4"/>
        <v>1492.06</v>
      </c>
      <c r="U15" s="93">
        <f t="shared" si="5"/>
        <v>290.43</v>
      </c>
      <c r="V15" s="92">
        <f t="shared" si="6"/>
        <v>1201.9</v>
      </c>
      <c r="X15" s="92">
        <f t="shared" si="9"/>
        <v>290.43</v>
      </c>
    </row>
    <row r="16" spans="1:24" ht="26.25" customHeight="1">
      <c r="A16" s="103" t="s">
        <v>17</v>
      </c>
      <c r="B16" s="104">
        <v>34</v>
      </c>
      <c r="C16" s="105">
        <v>35</v>
      </c>
      <c r="D16" s="106"/>
      <c r="E16" s="107">
        <v>12.67</v>
      </c>
      <c r="F16" s="104"/>
      <c r="G16" s="104"/>
      <c r="H16" s="104"/>
      <c r="I16" s="108">
        <f t="shared" si="0"/>
        <v>0.3699999999999992</v>
      </c>
      <c r="J16" s="106"/>
      <c r="K16" s="109">
        <v>12.08</v>
      </c>
      <c r="L16" s="110">
        <f t="shared" si="1"/>
        <v>0.2400000000000002</v>
      </c>
      <c r="M16" s="111">
        <f t="shared" si="7"/>
        <v>0.2400000000000002</v>
      </c>
      <c r="N16" s="109">
        <v>13.24</v>
      </c>
      <c r="O16" s="110">
        <f t="shared" si="2"/>
        <v>0.5500000000000007</v>
      </c>
      <c r="P16" s="111">
        <f t="shared" si="8"/>
        <v>0.5500000000000007</v>
      </c>
      <c r="Q16" s="112">
        <f>N16-K16</f>
        <v>1.1600000000000001</v>
      </c>
      <c r="R16" s="113"/>
      <c r="S16" s="114"/>
      <c r="T16" s="115">
        <f t="shared" si="4"/>
        <v>874.23</v>
      </c>
      <c r="U16" s="93">
        <f t="shared" si="5"/>
        <v>463.40000000000003</v>
      </c>
      <c r="V16" s="92">
        <f t="shared" si="6"/>
        <v>410.72</v>
      </c>
      <c r="X16" s="92">
        <f t="shared" si="9"/>
        <v>463.40000000000003</v>
      </c>
    </row>
    <row r="17" spans="1:24" ht="26.25" customHeight="1">
      <c r="A17" s="103" t="s">
        <v>18</v>
      </c>
      <c r="B17" s="104">
        <v>7</v>
      </c>
      <c r="C17" s="105">
        <v>140</v>
      </c>
      <c r="D17" s="106"/>
      <c r="E17" s="107">
        <v>11.88</v>
      </c>
      <c r="F17" s="104"/>
      <c r="G17" s="104"/>
      <c r="H17" s="104"/>
      <c r="I17" s="108">
        <f t="shared" si="0"/>
        <v>-0.41999999999999993</v>
      </c>
      <c r="J17" s="106"/>
      <c r="K17" s="109">
        <v>8.57</v>
      </c>
      <c r="L17" s="110">
        <f t="shared" si="1"/>
        <v>-3.2699999999999996</v>
      </c>
      <c r="M17" s="111">
        <f t="shared" si="7"/>
        <v>-3.2699999999999996</v>
      </c>
      <c r="N17" s="109">
        <v>12.03</v>
      </c>
      <c r="O17" s="110">
        <f t="shared" si="2"/>
        <v>-0.6600000000000001</v>
      </c>
      <c r="P17" s="111">
        <f t="shared" si="8"/>
        <v>-0.6600000000000001</v>
      </c>
      <c r="Q17" s="112">
        <f>N17-K17</f>
        <v>3.459999999999999</v>
      </c>
      <c r="R17" s="113"/>
      <c r="S17" s="114"/>
      <c r="T17" s="115">
        <f t="shared" si="4"/>
        <v>1746.3600000000001</v>
      </c>
      <c r="U17" s="93">
        <f t="shared" si="5"/>
        <v>1684.1999999999998</v>
      </c>
      <c r="V17" s="92">
        <f t="shared" si="6"/>
        <v>59.99</v>
      </c>
      <c r="X17" s="92">
        <f t="shared" si="9"/>
        <v>1684.1999999999998</v>
      </c>
    </row>
    <row r="18" spans="1:24" ht="26.25" customHeight="1">
      <c r="A18" s="103" t="s">
        <v>22</v>
      </c>
      <c r="B18" s="104">
        <v>56</v>
      </c>
      <c r="C18" s="105">
        <v>3</v>
      </c>
      <c r="D18" s="106"/>
      <c r="E18" s="107">
        <v>12.06</v>
      </c>
      <c r="F18" s="104"/>
      <c r="G18" s="104"/>
      <c r="H18" s="104"/>
      <c r="I18" s="108">
        <f t="shared" si="0"/>
        <v>-0.2400000000000002</v>
      </c>
      <c r="J18" s="106"/>
      <c r="K18" s="109">
        <v>12.13</v>
      </c>
      <c r="L18" s="110">
        <f t="shared" si="1"/>
        <v>0.2900000000000009</v>
      </c>
      <c r="M18" s="111">
        <f t="shared" si="7"/>
        <v>0.2900000000000009</v>
      </c>
      <c r="N18" s="109">
        <v>10.77</v>
      </c>
      <c r="O18" s="110">
        <f t="shared" si="2"/>
        <v>-1.92</v>
      </c>
      <c r="P18" s="111">
        <f t="shared" si="8"/>
        <v>-1.92</v>
      </c>
      <c r="Q18" s="112">
        <f>N18-K18</f>
        <v>-1.3600000000000012</v>
      </c>
      <c r="R18" s="113"/>
      <c r="S18" s="114"/>
      <c r="T18" s="115">
        <f t="shared" si="4"/>
        <v>711.5400000000001</v>
      </c>
      <c r="U18" s="93">
        <f t="shared" si="5"/>
        <v>32.31</v>
      </c>
      <c r="V18" s="92">
        <f t="shared" si="6"/>
        <v>679.2800000000001</v>
      </c>
      <c r="X18" s="92">
        <f t="shared" si="9"/>
        <v>32.31</v>
      </c>
    </row>
    <row r="19" spans="1:24" ht="26.25" customHeight="1">
      <c r="A19" s="103" t="s">
        <v>24</v>
      </c>
      <c r="B19" s="104">
        <v>59</v>
      </c>
      <c r="C19" s="105">
        <v>49</v>
      </c>
      <c r="D19" s="106"/>
      <c r="E19" s="107">
        <v>13.54</v>
      </c>
      <c r="F19" s="104"/>
      <c r="G19" s="104"/>
      <c r="H19" s="104"/>
      <c r="I19" s="108">
        <f t="shared" si="0"/>
        <v>1.2399999999999984</v>
      </c>
      <c r="J19" s="106"/>
      <c r="K19" s="109">
        <v>14.13</v>
      </c>
      <c r="L19" s="110">
        <f t="shared" si="1"/>
        <v>2.290000000000001</v>
      </c>
      <c r="M19" s="111">
        <f t="shared" si="7"/>
        <v>2.290000000000001</v>
      </c>
      <c r="N19" s="109">
        <v>12.82</v>
      </c>
      <c r="O19" s="110">
        <f aca="true" t="shared" si="10" ref="O19:O27">N19-$N$27</f>
        <v>0.13000000000000078</v>
      </c>
      <c r="P19" s="111">
        <f t="shared" si="8"/>
        <v>0.13000000000000078</v>
      </c>
      <c r="Q19" s="112">
        <f>N19-K19</f>
        <v>-1.3100000000000005</v>
      </c>
      <c r="R19" s="113"/>
      <c r="S19" s="114"/>
      <c r="T19" s="115">
        <f t="shared" si="4"/>
        <v>1462.32</v>
      </c>
      <c r="U19" s="93">
        <f t="shared" si="5"/>
        <v>628.1800000000001</v>
      </c>
      <c r="V19" s="92">
        <f t="shared" si="6"/>
        <v>833.6700000000001</v>
      </c>
      <c r="X19" s="92">
        <f t="shared" si="9"/>
        <v>628.1800000000001</v>
      </c>
    </row>
    <row r="20" spans="1:24" ht="26.25" customHeight="1">
      <c r="A20" s="103" t="s">
        <v>23</v>
      </c>
      <c r="B20" s="104">
        <v>170</v>
      </c>
      <c r="C20" s="105">
        <v>47</v>
      </c>
      <c r="D20" s="106"/>
      <c r="E20" s="107">
        <v>12.35</v>
      </c>
      <c r="F20" s="104"/>
      <c r="G20" s="104"/>
      <c r="H20" s="104"/>
      <c r="I20" s="108">
        <f t="shared" si="0"/>
        <v>0.049999999999998934</v>
      </c>
      <c r="J20" s="106"/>
      <c r="K20" s="109">
        <v>12.04</v>
      </c>
      <c r="L20" s="110">
        <f t="shared" si="1"/>
        <v>0.1999999999999993</v>
      </c>
      <c r="M20" s="111">
        <f t="shared" si="7"/>
        <v>0.1999999999999993</v>
      </c>
      <c r="N20" s="109">
        <v>13.43</v>
      </c>
      <c r="O20" s="110">
        <f t="shared" si="10"/>
        <v>0.7400000000000002</v>
      </c>
      <c r="P20" s="111">
        <f t="shared" si="8"/>
        <v>0.7400000000000002</v>
      </c>
      <c r="Q20" s="112">
        <f t="shared" si="3"/>
        <v>1.3900000000000006</v>
      </c>
      <c r="R20" s="113"/>
      <c r="S20" s="114"/>
      <c r="T20" s="115">
        <f t="shared" si="4"/>
        <v>2679.95</v>
      </c>
      <c r="U20" s="93">
        <f t="shared" si="5"/>
        <v>631.21</v>
      </c>
      <c r="V20" s="92">
        <f t="shared" si="6"/>
        <v>2046.8</v>
      </c>
      <c r="X20" s="92">
        <f t="shared" si="9"/>
        <v>631.21</v>
      </c>
    </row>
    <row r="21" spans="1:24" ht="26.25" customHeight="1">
      <c r="A21" s="103" t="s">
        <v>19</v>
      </c>
      <c r="B21" s="104">
        <v>30</v>
      </c>
      <c r="C21" s="105">
        <v>29</v>
      </c>
      <c r="D21" s="106"/>
      <c r="E21" s="107">
        <v>11.14</v>
      </c>
      <c r="F21" s="104"/>
      <c r="G21" s="104"/>
      <c r="H21" s="104"/>
      <c r="I21" s="108">
        <f t="shared" si="0"/>
        <v>-1.1600000000000001</v>
      </c>
      <c r="J21" s="106"/>
      <c r="K21" s="109">
        <v>10.72</v>
      </c>
      <c r="L21" s="110">
        <f t="shared" si="1"/>
        <v>-1.1199999999999992</v>
      </c>
      <c r="M21" s="111">
        <f t="shared" si="7"/>
        <v>-1.1199999999999992</v>
      </c>
      <c r="N21" s="109">
        <v>11.57</v>
      </c>
      <c r="O21" s="110">
        <f t="shared" si="10"/>
        <v>-1.1199999999999992</v>
      </c>
      <c r="P21" s="111">
        <f t="shared" si="8"/>
        <v>-1.1199999999999992</v>
      </c>
      <c r="Q21" s="112">
        <f t="shared" si="3"/>
        <v>0.8499999999999996</v>
      </c>
      <c r="R21" s="113"/>
      <c r="S21" s="114"/>
      <c r="T21" s="115">
        <f t="shared" si="4"/>
        <v>657.26</v>
      </c>
      <c r="U21" s="93">
        <f t="shared" si="5"/>
        <v>335.53000000000003</v>
      </c>
      <c r="V21" s="92">
        <f t="shared" si="6"/>
        <v>321.6</v>
      </c>
      <c r="X21" s="92">
        <f t="shared" si="9"/>
        <v>335.53000000000003</v>
      </c>
    </row>
    <row r="22" spans="1:24" ht="26.25" customHeight="1">
      <c r="A22" s="103" t="s">
        <v>10</v>
      </c>
      <c r="B22" s="104">
        <v>3</v>
      </c>
      <c r="C22" s="105">
        <v>17</v>
      </c>
      <c r="D22" s="106"/>
      <c r="E22" s="107">
        <v>10.89</v>
      </c>
      <c r="F22" s="104"/>
      <c r="G22" s="104"/>
      <c r="H22" s="104"/>
      <c r="I22" s="108">
        <f t="shared" si="0"/>
        <v>-1.4100000000000001</v>
      </c>
      <c r="J22" s="106"/>
      <c r="K22" s="109">
        <v>10.05</v>
      </c>
      <c r="L22" s="110">
        <f t="shared" si="1"/>
        <v>-1.7899999999999991</v>
      </c>
      <c r="M22" s="111">
        <f t="shared" si="7"/>
        <v>-1.7899999999999991</v>
      </c>
      <c r="N22" s="109">
        <v>11.03</v>
      </c>
      <c r="O22" s="110">
        <f t="shared" si="10"/>
        <v>-1.6600000000000001</v>
      </c>
      <c r="P22" s="111">
        <f t="shared" si="8"/>
        <v>-1.6600000000000001</v>
      </c>
      <c r="Q22" s="112">
        <f t="shared" si="3"/>
        <v>0.9799999999999986</v>
      </c>
      <c r="R22" s="113"/>
      <c r="S22" s="114"/>
      <c r="T22" s="115">
        <f t="shared" si="4"/>
        <v>217.8</v>
      </c>
      <c r="U22" s="93">
        <f t="shared" si="5"/>
        <v>187.51</v>
      </c>
      <c r="V22" s="92">
        <f t="shared" si="6"/>
        <v>30.150000000000002</v>
      </c>
      <c r="X22" s="92">
        <f t="shared" si="9"/>
        <v>187.51</v>
      </c>
    </row>
    <row r="23" spans="1:24" ht="26.25" customHeight="1">
      <c r="A23" s="103" t="s">
        <v>20</v>
      </c>
      <c r="B23" s="104">
        <v>244</v>
      </c>
      <c r="C23" s="105">
        <v>116</v>
      </c>
      <c r="D23" s="106"/>
      <c r="E23" s="107">
        <v>10.97</v>
      </c>
      <c r="F23" s="104"/>
      <c r="G23" s="104"/>
      <c r="H23" s="104"/>
      <c r="I23" s="108">
        <f t="shared" si="0"/>
        <v>-1.33</v>
      </c>
      <c r="J23" s="106"/>
      <c r="K23" s="109">
        <v>10.75</v>
      </c>
      <c r="L23" s="110">
        <f t="shared" si="1"/>
        <v>-1.0899999999999999</v>
      </c>
      <c r="M23" s="111">
        <f t="shared" si="7"/>
        <v>-1.0899999999999999</v>
      </c>
      <c r="N23" s="109">
        <v>11.42</v>
      </c>
      <c r="O23" s="110">
        <f t="shared" si="10"/>
        <v>-1.2699999999999996</v>
      </c>
      <c r="P23" s="111">
        <f t="shared" si="8"/>
        <v>-1.2699999999999996</v>
      </c>
      <c r="Q23" s="112">
        <f t="shared" si="3"/>
        <v>0.6699999999999999</v>
      </c>
      <c r="R23" s="113"/>
      <c r="S23" s="114"/>
      <c r="T23" s="115">
        <f t="shared" si="4"/>
        <v>3949.2000000000003</v>
      </c>
      <c r="U23" s="93">
        <f t="shared" si="5"/>
        <v>1324.72</v>
      </c>
      <c r="V23" s="92">
        <f t="shared" si="6"/>
        <v>2623</v>
      </c>
      <c r="X23" s="92">
        <f t="shared" si="9"/>
        <v>1324.72</v>
      </c>
    </row>
    <row r="24" spans="1:24" ht="26.25" customHeight="1">
      <c r="A24" s="103" t="s">
        <v>11</v>
      </c>
      <c r="B24" s="104">
        <v>66</v>
      </c>
      <c r="C24" s="105">
        <v>15</v>
      </c>
      <c r="D24" s="106"/>
      <c r="E24" s="107">
        <v>14.02</v>
      </c>
      <c r="F24" s="104"/>
      <c r="G24" s="104"/>
      <c r="H24" s="104"/>
      <c r="I24" s="108">
        <f t="shared" si="0"/>
        <v>1.7199999999999989</v>
      </c>
      <c r="J24" s="106"/>
      <c r="K24" s="109">
        <v>13.96</v>
      </c>
      <c r="L24" s="110">
        <f t="shared" si="1"/>
        <v>2.120000000000001</v>
      </c>
      <c r="M24" s="111">
        <f t="shared" si="7"/>
        <v>2.120000000000001</v>
      </c>
      <c r="N24" s="109">
        <v>14.22</v>
      </c>
      <c r="O24" s="110">
        <f t="shared" si="10"/>
        <v>1.5300000000000011</v>
      </c>
      <c r="P24" s="111">
        <f t="shared" si="8"/>
        <v>1.5300000000000011</v>
      </c>
      <c r="Q24" s="112">
        <f t="shared" si="3"/>
        <v>0.2599999999999998</v>
      </c>
      <c r="R24" s="113"/>
      <c r="S24" s="114"/>
      <c r="T24" s="115">
        <f t="shared" si="4"/>
        <v>1135.62</v>
      </c>
      <c r="U24" s="93">
        <f t="shared" si="5"/>
        <v>213.3</v>
      </c>
      <c r="V24" s="92">
        <f t="shared" si="6"/>
        <v>921.36</v>
      </c>
      <c r="X24" s="92">
        <f t="shared" si="9"/>
        <v>213.3</v>
      </c>
    </row>
    <row r="25" spans="1:24" ht="26.25" customHeight="1">
      <c r="A25" s="103" t="s">
        <v>21</v>
      </c>
      <c r="B25" s="104">
        <v>5</v>
      </c>
      <c r="C25" s="105">
        <v>161</v>
      </c>
      <c r="D25" s="106"/>
      <c r="E25" s="107">
        <v>14.08</v>
      </c>
      <c r="F25" s="104"/>
      <c r="G25" s="104"/>
      <c r="H25" s="104"/>
      <c r="I25" s="108">
        <f t="shared" si="0"/>
        <v>1.7799999999999994</v>
      </c>
      <c r="J25" s="106"/>
      <c r="K25" s="109">
        <v>9.73</v>
      </c>
      <c r="L25" s="110">
        <f t="shared" si="1"/>
        <v>-2.1099999999999994</v>
      </c>
      <c r="M25" s="111">
        <f t="shared" si="7"/>
        <v>-2.1099999999999994</v>
      </c>
      <c r="N25" s="109">
        <v>14.21</v>
      </c>
      <c r="O25" s="110">
        <f t="shared" si="10"/>
        <v>1.5200000000000014</v>
      </c>
      <c r="P25" s="111">
        <f t="shared" si="8"/>
        <v>1.5200000000000014</v>
      </c>
      <c r="Q25" s="112">
        <f>N25-K25</f>
        <v>4.48</v>
      </c>
      <c r="R25" s="113"/>
      <c r="S25" s="114"/>
      <c r="T25" s="115">
        <f t="shared" si="4"/>
        <v>2337.28</v>
      </c>
      <c r="U25" s="93">
        <f t="shared" si="5"/>
        <v>2287.81</v>
      </c>
      <c r="V25" s="92">
        <f t="shared" si="6"/>
        <v>48.650000000000006</v>
      </c>
      <c r="X25" s="92">
        <f t="shared" si="9"/>
        <v>2287.81</v>
      </c>
    </row>
    <row r="26" spans="1:24" ht="26.25" customHeight="1" thickBot="1">
      <c r="A26" s="103" t="s">
        <v>89</v>
      </c>
      <c r="B26" s="104">
        <v>8</v>
      </c>
      <c r="C26" s="105">
        <v>14</v>
      </c>
      <c r="D26" s="106"/>
      <c r="E26" s="107">
        <v>11.67</v>
      </c>
      <c r="F26" s="104"/>
      <c r="G26" s="104"/>
      <c r="H26" s="104"/>
      <c r="I26" s="108">
        <f t="shared" si="0"/>
        <v>-0.6300000000000008</v>
      </c>
      <c r="J26" s="106"/>
      <c r="K26" s="192">
        <v>9.36</v>
      </c>
      <c r="L26" s="193">
        <f t="shared" si="1"/>
        <v>-2.4800000000000004</v>
      </c>
      <c r="M26" s="194">
        <f t="shared" si="7"/>
        <v>-2.4800000000000004</v>
      </c>
      <c r="N26" s="192">
        <v>12.99</v>
      </c>
      <c r="O26" s="193">
        <f t="shared" si="10"/>
        <v>0.3000000000000007</v>
      </c>
      <c r="P26" s="194">
        <f t="shared" si="8"/>
        <v>0.3000000000000007</v>
      </c>
      <c r="Q26" s="112">
        <f>N26-K26</f>
        <v>3.630000000000001</v>
      </c>
      <c r="R26" s="113"/>
      <c r="S26" s="114"/>
      <c r="T26" s="115">
        <f t="shared" si="4"/>
        <v>256.74</v>
      </c>
      <c r="U26" s="93">
        <f t="shared" si="5"/>
        <v>181.86</v>
      </c>
      <c r="V26" s="92">
        <f t="shared" si="6"/>
        <v>74.88</v>
      </c>
      <c r="X26" s="92">
        <f t="shared" si="9"/>
        <v>181.86</v>
      </c>
    </row>
    <row r="27" spans="1:24" ht="24" customHeight="1" thickBot="1">
      <c r="A27" s="117" t="s">
        <v>80</v>
      </c>
      <c r="B27" s="164">
        <f>SUM(B5:B26)</f>
        <v>990</v>
      </c>
      <c r="C27" s="165">
        <f>SUM(C5:C26)</f>
        <v>1161</v>
      </c>
      <c r="D27" s="120"/>
      <c r="E27" s="180">
        <v>12.3</v>
      </c>
      <c r="F27" s="118"/>
      <c r="G27" s="118"/>
      <c r="H27" s="118"/>
      <c r="I27" s="119">
        <f t="shared" si="0"/>
        <v>0</v>
      </c>
      <c r="J27" s="120"/>
      <c r="K27" s="180">
        <v>11.84</v>
      </c>
      <c r="L27" s="118">
        <f t="shared" si="1"/>
        <v>0</v>
      </c>
      <c r="M27" s="195">
        <f t="shared" si="7"/>
        <v>0</v>
      </c>
      <c r="N27" s="180">
        <v>12.69</v>
      </c>
      <c r="O27" s="118">
        <f t="shared" si="10"/>
        <v>0</v>
      </c>
      <c r="P27" s="195">
        <f t="shared" si="8"/>
        <v>0</v>
      </c>
      <c r="Q27" s="121">
        <f>N27-K27</f>
        <v>0.8499999999999996</v>
      </c>
      <c r="R27" s="106"/>
      <c r="T27" s="115">
        <f>SUM(T5:T26)</f>
        <v>21046.73</v>
      </c>
      <c r="U27" s="93">
        <f>SUM(SUM(U5:U26))</f>
        <v>10766.17</v>
      </c>
      <c r="V27" s="92">
        <f>SUM(V5:V26)</f>
        <v>10269.75</v>
      </c>
      <c r="X27" s="92">
        <f>SUM(X5:X26)</f>
        <v>10766.17</v>
      </c>
    </row>
    <row r="28" spans="2:23" ht="15">
      <c r="B28" s="166"/>
      <c r="C28" s="166">
        <f>SUM(B27:C27)</f>
        <v>2151</v>
      </c>
      <c r="D28" s="92"/>
      <c r="K28" s="95"/>
      <c r="L28" s="95"/>
      <c r="M28" s="95"/>
      <c r="N28" s="95"/>
      <c r="O28" s="95"/>
      <c r="P28" s="95"/>
      <c r="Q28" s="95"/>
      <c r="S28" s="114"/>
      <c r="T28" s="115"/>
      <c r="U28" s="115"/>
      <c r="V28" s="114"/>
      <c r="W28" s="114"/>
    </row>
    <row r="29" spans="2:24" ht="12.75">
      <c r="B29" s="91"/>
      <c r="C29" s="92"/>
      <c r="D29" s="91"/>
      <c r="E29" s="91"/>
      <c r="U29" s="115"/>
      <c r="V29" s="114"/>
      <c r="W29" s="114"/>
      <c r="X29" s="92">
        <f>X27/SUM(C5:C26)</f>
        <v>9.27318690783807</v>
      </c>
    </row>
    <row r="30" spans="2:23" ht="12.75">
      <c r="B30" s="91"/>
      <c r="C30" s="91"/>
      <c r="D30" s="91"/>
      <c r="E30" s="91"/>
      <c r="U30" s="115"/>
      <c r="V30" s="114"/>
      <c r="W30" s="114"/>
    </row>
    <row r="31" ht="12.75">
      <c r="E31" s="91"/>
    </row>
    <row r="32" spans="3:4" ht="15">
      <c r="C32" s="92"/>
      <c r="D32" s="92"/>
    </row>
  </sheetData>
  <sheetProtection/>
  <mergeCells count="1">
    <mergeCell ref="A1:Q1"/>
  </mergeCells>
  <printOptions/>
  <pageMargins left="0.16" right="0.16" top="0.18" bottom="0.18" header="0.17" footer="0.18"/>
  <pageSetup horizontalDpi="300" verticalDpi="300" orientation="landscape" paperSize="9" scale="85" r:id="rId1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70">
      <selection activeCell="B32" sqref="B32"/>
    </sheetView>
  </sheetViews>
  <sheetFormatPr defaultColWidth="11.421875" defaultRowHeight="12.75"/>
  <cols>
    <col min="1" max="1" width="27.8515625" style="197" bestFit="1" customWidth="1"/>
    <col min="2" max="2" width="9.7109375" style="254" bestFit="1" customWidth="1"/>
    <col min="3" max="4" width="9.57421875" style="254" customWidth="1"/>
    <col min="5" max="5" width="9.8515625" style="254" customWidth="1"/>
    <col min="6" max="6" width="9.421875" style="254" bestFit="1" customWidth="1"/>
    <col min="7" max="7" width="9.140625" style="254" customWidth="1"/>
    <col min="8" max="8" width="7.7109375" style="254" customWidth="1"/>
    <col min="9" max="9" width="10.57421875" style="254" customWidth="1"/>
    <col min="10" max="10" width="10.7109375" style="254" customWidth="1"/>
    <col min="11" max="11" width="4.28125" style="197" customWidth="1"/>
    <col min="12" max="12" width="26.140625" style="197" customWidth="1"/>
    <col min="13" max="16384" width="11.421875" style="197" customWidth="1"/>
  </cols>
  <sheetData>
    <row r="1" spans="1:10" ht="13.5" customHeight="1" thickBot="1">
      <c r="A1" s="196" t="str">
        <f>B1</f>
        <v>ACADEMIE  :                  NOUVELLE CALEDONIE</v>
      </c>
      <c r="B1" s="394" t="s">
        <v>143</v>
      </c>
      <c r="C1" s="395"/>
      <c r="D1" s="395"/>
      <c r="E1" s="395"/>
      <c r="F1" s="395"/>
      <c r="G1" s="395"/>
      <c r="H1" s="395"/>
      <c r="I1" s="395"/>
      <c r="J1" s="396"/>
    </row>
    <row r="2" spans="1:10" ht="13.5" customHeight="1">
      <c r="A2" s="196"/>
      <c r="B2" s="383" t="s">
        <v>101</v>
      </c>
      <c r="C2" s="384"/>
      <c r="D2" s="384"/>
      <c r="E2" s="385" t="s">
        <v>102</v>
      </c>
      <c r="F2" s="386"/>
      <c r="G2" s="387"/>
      <c r="H2" s="388" t="s">
        <v>103</v>
      </c>
      <c r="I2" s="388"/>
      <c r="J2" s="389"/>
    </row>
    <row r="3" spans="1:10" ht="21" customHeight="1" thickBot="1">
      <c r="A3" s="198"/>
      <c r="B3" s="199" t="s">
        <v>104</v>
      </c>
      <c r="C3" s="200" t="s">
        <v>105</v>
      </c>
      <c r="D3" s="201" t="s">
        <v>106</v>
      </c>
      <c r="E3" s="202" t="s">
        <v>104</v>
      </c>
      <c r="F3" s="203" t="s">
        <v>105</v>
      </c>
      <c r="G3" s="204" t="s">
        <v>106</v>
      </c>
      <c r="H3" s="205" t="s">
        <v>104</v>
      </c>
      <c r="I3" s="206" t="s">
        <v>105</v>
      </c>
      <c r="J3" s="207" t="s">
        <v>106</v>
      </c>
    </row>
    <row r="4" spans="1:10" ht="13.5" customHeight="1" thickBot="1">
      <c r="A4" s="208" t="s">
        <v>107</v>
      </c>
      <c r="B4" s="209"/>
      <c r="C4" s="209"/>
      <c r="D4" s="209"/>
      <c r="E4" s="210"/>
      <c r="F4" s="210"/>
      <c r="G4" s="210"/>
      <c r="H4" s="211"/>
      <c r="I4" s="211"/>
      <c r="J4" s="212"/>
    </row>
    <row r="5" spans="1:10" ht="15" customHeight="1">
      <c r="A5" s="213" t="s">
        <v>58</v>
      </c>
      <c r="B5" s="214">
        <v>129</v>
      </c>
      <c r="C5" s="215">
        <f>IF(B5="","",(B5/$B$31)*3)</f>
        <v>0.12585365853658537</v>
      </c>
      <c r="D5" s="216">
        <v>11.82</v>
      </c>
      <c r="E5" s="217">
        <v>172</v>
      </c>
      <c r="F5" s="218">
        <f>IF(E5="","",(E5/$E$31)*3)</f>
        <v>0.19770114942528738</v>
      </c>
      <c r="G5" s="219">
        <v>10.66</v>
      </c>
      <c r="H5" s="220">
        <f>IF(B5+E5=0,0,B5+E5)</f>
        <v>301</v>
      </c>
      <c r="I5" s="221">
        <f>IF(H5=0,"",(H5/$H$31)*3)</f>
        <v>0.15883905013192612</v>
      </c>
      <c r="J5" s="222">
        <f>IF((D5*B5)+(G5*E5)="",0,IF(H5=0,0,((D5*B5)+(G5*E5))/H5))</f>
        <v>11.157142857142858</v>
      </c>
    </row>
    <row r="6" spans="1:10" ht="15" customHeight="1">
      <c r="A6" s="223" t="s">
        <v>88</v>
      </c>
      <c r="B6" s="224"/>
      <c r="C6" s="225">
        <f aca="true" t="shared" si="0" ref="C6:C30">IF(B6="","",(B6/$B$31)*3)</f>
      </c>
      <c r="D6" s="226"/>
      <c r="E6" s="227"/>
      <c r="F6" s="228">
        <f aca="true" t="shared" si="1" ref="F6:F30">IF(E6="","",(E6/$E$31)*3)</f>
      </c>
      <c r="G6" s="229"/>
      <c r="H6" s="230">
        <f aca="true" t="shared" si="2" ref="H6:H30">IF(B6+E6=0,0,B6+E6)</f>
        <v>0</v>
      </c>
      <c r="I6" s="231">
        <f aca="true" t="shared" si="3" ref="I6:I29">IF(H6=0,"",(H6/$H$31)*3)</f>
      </c>
      <c r="J6" s="232">
        <f aca="true" t="shared" si="4" ref="J6:J30">IF((D6*B6)+(G6*E6)="",0,IF(H6=0,0,((D6*B6)+(G6*E6))/H6))</f>
        <v>0</v>
      </c>
    </row>
    <row r="7" spans="1:10" ht="15" customHeight="1">
      <c r="A7" s="223" t="s">
        <v>108</v>
      </c>
      <c r="B7" s="224">
        <v>280</v>
      </c>
      <c r="C7" s="225">
        <f t="shared" si="0"/>
        <v>0.2731707317073171</v>
      </c>
      <c r="D7" s="226">
        <v>12.18</v>
      </c>
      <c r="E7" s="227">
        <v>227</v>
      </c>
      <c r="F7" s="228">
        <f t="shared" si="1"/>
        <v>0.26091954022988506</v>
      </c>
      <c r="G7" s="229">
        <v>11.9</v>
      </c>
      <c r="H7" s="230">
        <f t="shared" si="2"/>
        <v>507</v>
      </c>
      <c r="I7" s="231">
        <f t="shared" si="3"/>
        <v>0.2675461741424802</v>
      </c>
      <c r="J7" s="232">
        <f t="shared" si="4"/>
        <v>12.054635108481264</v>
      </c>
    </row>
    <row r="8" spans="1:10" ht="15" customHeight="1">
      <c r="A8" s="233" t="s">
        <v>109</v>
      </c>
      <c r="B8" s="224">
        <v>45</v>
      </c>
      <c r="C8" s="225">
        <f t="shared" si="0"/>
        <v>0.04390243902439025</v>
      </c>
      <c r="D8" s="226">
        <v>13.86</v>
      </c>
      <c r="E8" s="227">
        <v>1</v>
      </c>
      <c r="F8" s="228">
        <f t="shared" si="1"/>
        <v>0.0011494252873563218</v>
      </c>
      <c r="G8" s="229">
        <v>1</v>
      </c>
      <c r="H8" s="230">
        <f t="shared" si="2"/>
        <v>46</v>
      </c>
      <c r="I8" s="231">
        <f t="shared" si="3"/>
        <v>0.024274406332453827</v>
      </c>
      <c r="J8" s="232">
        <f t="shared" si="4"/>
        <v>13.580434782608695</v>
      </c>
    </row>
    <row r="9" spans="1:10" ht="15" customHeight="1">
      <c r="A9" s="223" t="s">
        <v>3</v>
      </c>
      <c r="B9" s="224">
        <v>51</v>
      </c>
      <c r="C9" s="225">
        <f t="shared" si="0"/>
        <v>0.04975609756097561</v>
      </c>
      <c r="D9" s="226">
        <v>12.23</v>
      </c>
      <c r="E9" s="227">
        <v>61</v>
      </c>
      <c r="F9" s="228">
        <f t="shared" si="1"/>
        <v>0.07011494252873564</v>
      </c>
      <c r="G9" s="229">
        <v>13.58</v>
      </c>
      <c r="H9" s="230">
        <f t="shared" si="2"/>
        <v>112</v>
      </c>
      <c r="I9" s="231">
        <f t="shared" si="3"/>
        <v>0.05910290237467019</v>
      </c>
      <c r="J9" s="232">
        <f t="shared" si="4"/>
        <v>12.965267857142859</v>
      </c>
    </row>
    <row r="10" spans="1:10" ht="15" customHeight="1">
      <c r="A10" s="223" t="s">
        <v>110</v>
      </c>
      <c r="B10" s="224">
        <v>179</v>
      </c>
      <c r="C10" s="225">
        <f t="shared" si="0"/>
        <v>0.1746341463414634</v>
      </c>
      <c r="D10" s="226">
        <v>12.85</v>
      </c>
      <c r="E10" s="227">
        <v>151</v>
      </c>
      <c r="F10" s="228">
        <f t="shared" si="1"/>
        <v>0.17356321839080457</v>
      </c>
      <c r="G10" s="229">
        <v>10.6</v>
      </c>
      <c r="H10" s="230">
        <f t="shared" si="2"/>
        <v>330</v>
      </c>
      <c r="I10" s="231">
        <f t="shared" si="3"/>
        <v>0.1741424802110818</v>
      </c>
      <c r="J10" s="232">
        <f t="shared" si="4"/>
        <v>11.820454545454545</v>
      </c>
    </row>
    <row r="11" spans="1:10" ht="15" customHeight="1">
      <c r="A11" s="223" t="s">
        <v>111</v>
      </c>
      <c r="B11" s="224">
        <v>225</v>
      </c>
      <c r="C11" s="225">
        <f t="shared" si="0"/>
        <v>0.2195121951219512</v>
      </c>
      <c r="D11" s="226">
        <v>12.29</v>
      </c>
      <c r="E11" s="227">
        <v>44</v>
      </c>
      <c r="F11" s="228">
        <f t="shared" si="1"/>
        <v>0.05057471264367816</v>
      </c>
      <c r="G11" s="229">
        <v>8.97</v>
      </c>
      <c r="H11" s="230">
        <f t="shared" si="2"/>
        <v>269</v>
      </c>
      <c r="I11" s="231">
        <f t="shared" si="3"/>
        <v>0.14195250659630607</v>
      </c>
      <c r="J11" s="232">
        <f t="shared" si="4"/>
        <v>11.746951672862453</v>
      </c>
    </row>
    <row r="12" spans="1:10" ht="15" customHeight="1">
      <c r="A12" s="223" t="s">
        <v>112</v>
      </c>
      <c r="B12" s="224">
        <v>4</v>
      </c>
      <c r="C12" s="225">
        <f t="shared" si="0"/>
        <v>0.003902439024390244</v>
      </c>
      <c r="D12" s="226">
        <v>17.38</v>
      </c>
      <c r="E12" s="227">
        <v>2</v>
      </c>
      <c r="F12" s="228">
        <f t="shared" si="1"/>
        <v>0.0022988505747126436</v>
      </c>
      <c r="G12" s="229">
        <v>12</v>
      </c>
      <c r="H12" s="230">
        <f t="shared" si="2"/>
        <v>6</v>
      </c>
      <c r="I12" s="231">
        <f t="shared" si="3"/>
        <v>0.0031662269129287598</v>
      </c>
      <c r="J12" s="232">
        <f t="shared" si="4"/>
        <v>15.586666666666666</v>
      </c>
    </row>
    <row r="13" spans="1:10" ht="15" customHeight="1">
      <c r="A13" s="223" t="s">
        <v>31</v>
      </c>
      <c r="B13" s="224">
        <v>219</v>
      </c>
      <c r="C13" s="225">
        <f t="shared" si="0"/>
        <v>0.21365853658536582</v>
      </c>
      <c r="D13" s="226">
        <v>11.84</v>
      </c>
      <c r="E13" s="227">
        <v>199</v>
      </c>
      <c r="F13" s="228">
        <f t="shared" si="1"/>
        <v>0.22873563218390802</v>
      </c>
      <c r="G13" s="229">
        <v>10.69</v>
      </c>
      <c r="H13" s="230">
        <f t="shared" si="2"/>
        <v>418</v>
      </c>
      <c r="I13" s="231">
        <f t="shared" si="3"/>
        <v>0.22058047493403693</v>
      </c>
      <c r="J13" s="232">
        <f t="shared" si="4"/>
        <v>11.29251196172249</v>
      </c>
    </row>
    <row r="14" spans="1:10" ht="15" customHeight="1">
      <c r="A14" s="223" t="s">
        <v>46</v>
      </c>
      <c r="B14" s="224">
        <v>73</v>
      </c>
      <c r="C14" s="225">
        <f t="shared" si="0"/>
        <v>0.07121951219512195</v>
      </c>
      <c r="D14" s="226">
        <v>16.23</v>
      </c>
      <c r="E14" s="227">
        <v>30</v>
      </c>
      <c r="F14" s="228">
        <f t="shared" si="1"/>
        <v>0.034482758620689655</v>
      </c>
      <c r="G14" s="229">
        <v>13.1</v>
      </c>
      <c r="H14" s="230">
        <f t="shared" si="2"/>
        <v>103</v>
      </c>
      <c r="I14" s="231">
        <f t="shared" si="3"/>
        <v>0.05435356200527705</v>
      </c>
      <c r="J14" s="232">
        <f t="shared" si="4"/>
        <v>15.318349514563106</v>
      </c>
    </row>
    <row r="15" spans="1:10" ht="15" customHeight="1">
      <c r="A15" s="233" t="s">
        <v>59</v>
      </c>
      <c r="B15" s="224">
        <v>131</v>
      </c>
      <c r="C15" s="225">
        <f t="shared" si="0"/>
        <v>0.1278048780487805</v>
      </c>
      <c r="D15" s="226">
        <v>13.62</v>
      </c>
      <c r="E15" s="227">
        <v>8</v>
      </c>
      <c r="F15" s="228">
        <f t="shared" si="1"/>
        <v>0.009195402298850575</v>
      </c>
      <c r="G15" s="229">
        <v>13.5</v>
      </c>
      <c r="H15" s="230">
        <f t="shared" si="2"/>
        <v>139</v>
      </c>
      <c r="I15" s="231">
        <f t="shared" si="3"/>
        <v>0.0733509234828496</v>
      </c>
      <c r="J15" s="232">
        <f t="shared" si="4"/>
        <v>13.613093525179854</v>
      </c>
    </row>
    <row r="16" spans="1:10" ht="15" customHeight="1">
      <c r="A16" s="223" t="s">
        <v>113</v>
      </c>
      <c r="B16" s="224">
        <v>172</v>
      </c>
      <c r="C16" s="225">
        <f t="shared" si="0"/>
        <v>0.1678048780487805</v>
      </c>
      <c r="D16" s="226">
        <v>13.24</v>
      </c>
      <c r="E16" s="227">
        <v>38</v>
      </c>
      <c r="F16" s="228">
        <f t="shared" si="1"/>
        <v>0.04367816091954023</v>
      </c>
      <c r="G16" s="229">
        <v>12.63</v>
      </c>
      <c r="H16" s="230">
        <f t="shared" si="2"/>
        <v>210</v>
      </c>
      <c r="I16" s="231">
        <f t="shared" si="3"/>
        <v>0.1108179419525066</v>
      </c>
      <c r="J16" s="232">
        <f t="shared" si="4"/>
        <v>13.129619047619048</v>
      </c>
    </row>
    <row r="17" spans="1:10" ht="15" customHeight="1">
      <c r="A17" s="223" t="s">
        <v>114</v>
      </c>
      <c r="B17" s="224"/>
      <c r="C17" s="225">
        <f t="shared" si="0"/>
      </c>
      <c r="D17" s="226"/>
      <c r="E17" s="227"/>
      <c r="F17" s="228">
        <f t="shared" si="1"/>
      </c>
      <c r="G17" s="229"/>
      <c r="H17" s="230">
        <f t="shared" si="2"/>
        <v>0</v>
      </c>
      <c r="I17" s="231">
        <f t="shared" si="3"/>
      </c>
      <c r="J17" s="232">
        <f t="shared" si="4"/>
        <v>0</v>
      </c>
    </row>
    <row r="18" spans="1:10" ht="15" customHeight="1">
      <c r="A18" s="223" t="s">
        <v>115</v>
      </c>
      <c r="B18" s="224">
        <v>24</v>
      </c>
      <c r="C18" s="225">
        <f t="shared" si="0"/>
        <v>0.023414634146341463</v>
      </c>
      <c r="D18" s="226">
        <v>12.42</v>
      </c>
      <c r="E18" s="227">
        <v>27</v>
      </c>
      <c r="F18" s="228">
        <f t="shared" si="1"/>
        <v>0.03103448275862069</v>
      </c>
      <c r="G18" s="229">
        <v>12.17</v>
      </c>
      <c r="H18" s="230">
        <f t="shared" si="2"/>
        <v>51</v>
      </c>
      <c r="I18" s="231">
        <f t="shared" si="3"/>
        <v>0.026912928759894462</v>
      </c>
      <c r="J18" s="232">
        <f t="shared" si="4"/>
        <v>12.287647058823529</v>
      </c>
    </row>
    <row r="19" spans="1:10" ht="15" customHeight="1">
      <c r="A19" s="223" t="s">
        <v>61</v>
      </c>
      <c r="B19" s="224"/>
      <c r="C19" s="225">
        <f t="shared" si="0"/>
      </c>
      <c r="D19" s="226"/>
      <c r="E19" s="227"/>
      <c r="F19" s="228">
        <f t="shared" si="1"/>
      </c>
      <c r="G19" s="229"/>
      <c r="H19" s="230">
        <f t="shared" si="2"/>
        <v>0</v>
      </c>
      <c r="I19" s="231">
        <f t="shared" si="3"/>
      </c>
      <c r="J19" s="232">
        <f t="shared" si="4"/>
        <v>0</v>
      </c>
    </row>
    <row r="20" spans="1:10" ht="15" customHeight="1">
      <c r="A20" s="223" t="s">
        <v>116</v>
      </c>
      <c r="B20" s="224">
        <v>363</v>
      </c>
      <c r="C20" s="225">
        <f t="shared" si="0"/>
        <v>0.3541463414634146</v>
      </c>
      <c r="D20" s="226">
        <v>13.34</v>
      </c>
      <c r="E20" s="227">
        <v>453</v>
      </c>
      <c r="F20" s="228">
        <f t="shared" si="1"/>
        <v>0.5206896551724138</v>
      </c>
      <c r="G20" s="229">
        <v>13.55</v>
      </c>
      <c r="H20" s="230">
        <f t="shared" si="2"/>
        <v>816</v>
      </c>
      <c r="I20" s="231">
        <f t="shared" si="3"/>
        <v>0.4306068601583114</v>
      </c>
      <c r="J20" s="232">
        <f t="shared" si="4"/>
        <v>13.456580882352942</v>
      </c>
    </row>
    <row r="21" spans="1:10" ht="15" customHeight="1">
      <c r="A21" s="223" t="s">
        <v>57</v>
      </c>
      <c r="B21" s="224">
        <v>125</v>
      </c>
      <c r="C21" s="225">
        <f t="shared" si="0"/>
        <v>0.12195121951219512</v>
      </c>
      <c r="D21" s="226">
        <v>12.62</v>
      </c>
      <c r="E21" s="227">
        <v>33</v>
      </c>
      <c r="F21" s="228">
        <f t="shared" si="1"/>
        <v>0.03793103448275862</v>
      </c>
      <c r="G21" s="229">
        <v>14.05</v>
      </c>
      <c r="H21" s="230">
        <f t="shared" si="2"/>
        <v>158</v>
      </c>
      <c r="I21" s="231">
        <f t="shared" si="3"/>
        <v>0.08337730870712401</v>
      </c>
      <c r="J21" s="232">
        <f t="shared" si="4"/>
        <v>12.91867088607595</v>
      </c>
    </row>
    <row r="22" spans="1:10" ht="15" customHeight="1">
      <c r="A22" s="223" t="s">
        <v>48</v>
      </c>
      <c r="B22" s="224">
        <v>128</v>
      </c>
      <c r="C22" s="225">
        <f t="shared" si="0"/>
        <v>0.1248780487804878</v>
      </c>
      <c r="D22" s="226">
        <v>11.87</v>
      </c>
      <c r="E22" s="227">
        <v>19</v>
      </c>
      <c r="F22" s="228">
        <f t="shared" si="1"/>
        <v>0.021839080459770115</v>
      </c>
      <c r="G22" s="229">
        <v>6.89</v>
      </c>
      <c r="H22" s="230">
        <f t="shared" si="2"/>
        <v>147</v>
      </c>
      <c r="I22" s="231">
        <f t="shared" si="3"/>
        <v>0.07757255936675463</v>
      </c>
      <c r="J22" s="232">
        <f t="shared" si="4"/>
        <v>11.226326530612244</v>
      </c>
    </row>
    <row r="23" spans="1:10" ht="15" customHeight="1">
      <c r="A23" s="223" t="s">
        <v>117</v>
      </c>
      <c r="B23" s="224">
        <v>45</v>
      </c>
      <c r="C23" s="225">
        <f t="shared" si="0"/>
        <v>0.04390243902439025</v>
      </c>
      <c r="D23" s="226">
        <v>12.96</v>
      </c>
      <c r="E23" s="227">
        <v>61</v>
      </c>
      <c r="F23" s="228">
        <f t="shared" si="1"/>
        <v>0.07011494252873564</v>
      </c>
      <c r="G23" s="229">
        <v>11.27</v>
      </c>
      <c r="H23" s="230">
        <f t="shared" si="2"/>
        <v>106</v>
      </c>
      <c r="I23" s="231">
        <f t="shared" si="3"/>
        <v>0.05593667546174143</v>
      </c>
      <c r="J23" s="232">
        <f t="shared" si="4"/>
        <v>11.98745283018868</v>
      </c>
    </row>
    <row r="24" spans="1:10" ht="15" customHeight="1">
      <c r="A24" s="223" t="s">
        <v>44</v>
      </c>
      <c r="B24" s="224">
        <v>19</v>
      </c>
      <c r="C24" s="225">
        <f t="shared" si="0"/>
        <v>0.018536585365853658</v>
      </c>
      <c r="D24" s="226">
        <v>16.68</v>
      </c>
      <c r="E24" s="227">
        <v>1</v>
      </c>
      <c r="F24" s="228">
        <f t="shared" si="1"/>
        <v>0.0011494252873563218</v>
      </c>
      <c r="G24" s="229">
        <v>15</v>
      </c>
      <c r="H24" s="230">
        <f t="shared" si="2"/>
        <v>20</v>
      </c>
      <c r="I24" s="231">
        <f t="shared" si="3"/>
        <v>0.010554089709762533</v>
      </c>
      <c r="J24" s="232">
        <f t="shared" si="4"/>
        <v>16.596</v>
      </c>
    </row>
    <row r="25" spans="1:10" ht="15" customHeight="1">
      <c r="A25" s="223" t="s">
        <v>118</v>
      </c>
      <c r="B25" s="224">
        <v>163</v>
      </c>
      <c r="C25" s="225">
        <f t="shared" si="0"/>
        <v>0.15902439024390244</v>
      </c>
      <c r="D25" s="226">
        <v>11.59</v>
      </c>
      <c r="E25" s="227">
        <v>238</v>
      </c>
      <c r="F25" s="228">
        <f t="shared" si="1"/>
        <v>0.2735632183908046</v>
      </c>
      <c r="G25" s="229">
        <v>11.56</v>
      </c>
      <c r="H25" s="230">
        <f t="shared" si="2"/>
        <v>401</v>
      </c>
      <c r="I25" s="231">
        <f t="shared" si="3"/>
        <v>0.2116094986807388</v>
      </c>
      <c r="J25" s="232">
        <f t="shared" si="4"/>
        <v>11.572194513715713</v>
      </c>
    </row>
    <row r="26" spans="1:10" ht="15" customHeight="1">
      <c r="A26" s="223" t="s">
        <v>30</v>
      </c>
      <c r="B26" s="224">
        <v>107</v>
      </c>
      <c r="C26" s="225">
        <f t="shared" si="0"/>
        <v>0.10439024390243903</v>
      </c>
      <c r="D26" s="226">
        <v>11.58</v>
      </c>
      <c r="E26" s="227">
        <v>181</v>
      </c>
      <c r="F26" s="228">
        <f t="shared" si="1"/>
        <v>0.20804597701149424</v>
      </c>
      <c r="G26" s="229">
        <v>10.03</v>
      </c>
      <c r="H26" s="230">
        <f t="shared" si="2"/>
        <v>288</v>
      </c>
      <c r="I26" s="231">
        <f t="shared" si="3"/>
        <v>0.15197889182058047</v>
      </c>
      <c r="J26" s="232">
        <f t="shared" si="4"/>
        <v>10.605868055555554</v>
      </c>
    </row>
    <row r="27" spans="1:10" ht="15" customHeight="1">
      <c r="A27" s="223" t="s">
        <v>119</v>
      </c>
      <c r="B27" s="224">
        <v>33</v>
      </c>
      <c r="C27" s="225">
        <f t="shared" si="0"/>
        <v>0.03219512195121951</v>
      </c>
      <c r="D27" s="226">
        <v>10.48</v>
      </c>
      <c r="E27" s="227">
        <v>5</v>
      </c>
      <c r="F27" s="228">
        <f t="shared" si="1"/>
        <v>0.005747126436781609</v>
      </c>
      <c r="G27" s="229">
        <v>11.6</v>
      </c>
      <c r="H27" s="230">
        <f t="shared" si="2"/>
        <v>38</v>
      </c>
      <c r="I27" s="231">
        <f t="shared" si="3"/>
        <v>0.020052770448548814</v>
      </c>
      <c r="J27" s="232">
        <f t="shared" si="4"/>
        <v>10.627368421052632</v>
      </c>
    </row>
    <row r="28" spans="1:10" ht="15" customHeight="1">
      <c r="A28" s="223" t="s">
        <v>92</v>
      </c>
      <c r="B28" s="224">
        <v>6</v>
      </c>
      <c r="C28" s="225">
        <f t="shared" si="0"/>
        <v>0.005853658536585366</v>
      </c>
      <c r="D28" s="226">
        <v>7.75</v>
      </c>
      <c r="E28" s="227">
        <v>54</v>
      </c>
      <c r="F28" s="228">
        <f t="shared" si="1"/>
        <v>0.06206896551724138</v>
      </c>
      <c r="G28" s="229">
        <v>9.16</v>
      </c>
      <c r="H28" s="230">
        <f t="shared" si="2"/>
        <v>60</v>
      </c>
      <c r="I28" s="231">
        <f t="shared" si="3"/>
        <v>0.0316622691292876</v>
      </c>
      <c r="J28" s="232">
        <f t="shared" si="4"/>
        <v>9.019</v>
      </c>
    </row>
    <row r="29" spans="1:10" ht="15" customHeight="1">
      <c r="A29" s="223" t="s">
        <v>120</v>
      </c>
      <c r="B29" s="224">
        <v>225</v>
      </c>
      <c r="C29" s="225">
        <f t="shared" si="0"/>
        <v>0.2195121951219512</v>
      </c>
      <c r="D29" s="226">
        <v>12.66</v>
      </c>
      <c r="E29" s="227">
        <v>134</v>
      </c>
      <c r="F29" s="228">
        <f t="shared" si="1"/>
        <v>0.15402298850574714</v>
      </c>
      <c r="G29" s="229">
        <v>12.21</v>
      </c>
      <c r="H29" s="230">
        <f t="shared" si="2"/>
        <v>359</v>
      </c>
      <c r="I29" s="231">
        <f t="shared" si="3"/>
        <v>0.1894459102902375</v>
      </c>
      <c r="J29" s="232">
        <f t="shared" si="4"/>
        <v>12.492033426183845</v>
      </c>
    </row>
    <row r="30" spans="1:10" ht="15" customHeight="1" thickBot="1">
      <c r="A30" s="234" t="s">
        <v>121</v>
      </c>
      <c r="B30" s="235">
        <v>329</v>
      </c>
      <c r="C30" s="236">
        <f t="shared" si="0"/>
        <v>0.32097560975609757</v>
      </c>
      <c r="D30" s="237">
        <v>12.72</v>
      </c>
      <c r="E30" s="238">
        <v>471</v>
      </c>
      <c r="F30" s="239">
        <f t="shared" si="1"/>
        <v>0.5413793103448276</v>
      </c>
      <c r="G30" s="240">
        <v>12.01</v>
      </c>
      <c r="H30" s="241">
        <f t="shared" si="2"/>
        <v>800</v>
      </c>
      <c r="I30" s="242">
        <f>IF(H30=0,"",(H30/$H$31)*3)</f>
        <v>0.4221635883905014</v>
      </c>
      <c r="J30" s="243">
        <f t="shared" si="4"/>
        <v>12.301987500000001</v>
      </c>
    </row>
    <row r="31" spans="1:10" ht="18" customHeight="1" thickBot="1">
      <c r="A31" s="208" t="s">
        <v>107</v>
      </c>
      <c r="B31" s="244">
        <f>SUM(B5:B30)</f>
        <v>3075</v>
      </c>
      <c r="C31" s="245">
        <f>SUM(C5:C30)</f>
        <v>3.0000000000000004</v>
      </c>
      <c r="D31" s="246">
        <f>(B5*D5+B6*D6+B7*D7+B8*D8+B9*D9+B10*D10+B11*D11+B12*D12+B13*D13+B14*D14+B15*D15+B16*D16+B17*D17+B18*D18+B19*D19+B20*D20+B21*D21+B22*D22+B23*D23+B24*D24+B25*D25+B26*D26+B27*D27+B28*D28+B29*D29+B30*D30)/B31</f>
        <v>12.633564227642278</v>
      </c>
      <c r="E31" s="247">
        <f>SUM(E5:E30)</f>
        <v>2610</v>
      </c>
      <c r="F31" s="248">
        <f>SUM(F5:F30)</f>
        <v>2.9999999999999996</v>
      </c>
      <c r="G31" s="249">
        <f>(E5*G5+E6*G6+E7*G7+E8*G8+E9*G9+E10*G10+E11*G11+E12*G12+E13*G13+E14*G14+E15*G15+E16*G16+E17*G17+E18*G18+E19*G19+E20*G20+E21*G21+E22*G22+E23*G23+E24*G24+E25*G25+E26*G26+E27*G27+E28*G28+E29*G29+E30*G30)/E31</f>
        <v>11.75007662835249</v>
      </c>
      <c r="H31" s="250">
        <f>SUM(H5:H30)</f>
        <v>5685</v>
      </c>
      <c r="I31" s="251">
        <f>SUM(I5:I30)</f>
        <v>3</v>
      </c>
      <c r="J31" s="252">
        <f>(H5*J5+H6*J6+H7*J7+H8*J8+H9*J9+H10*J10+H11*J11+H12*J12+H13*J13+H14*J14+H15*J15+H16*J16+H17*J17+H18*J18+H19*J19+H20*J20+H21*J21+H22*J22+H23*J23+H24*J24+H25*J25+H26*J26+H27*J27+H28*J28+H29*J29+H30*J30)/H31</f>
        <v>12.227952506596305</v>
      </c>
    </row>
    <row r="32" spans="2:5" ht="13.5" thickBot="1">
      <c r="B32" s="253"/>
      <c r="E32" s="253"/>
    </row>
    <row r="33" spans="2:10" ht="13.5" customHeight="1">
      <c r="B33" s="383" t="s">
        <v>101</v>
      </c>
      <c r="C33" s="384"/>
      <c r="D33" s="384"/>
      <c r="E33" s="385" t="s">
        <v>102</v>
      </c>
      <c r="F33" s="386"/>
      <c r="G33" s="387"/>
      <c r="H33" s="388" t="s">
        <v>103</v>
      </c>
      <c r="I33" s="388"/>
      <c r="J33" s="389"/>
    </row>
    <row r="34" spans="2:10" ht="13.5" customHeight="1" thickBot="1">
      <c r="B34" s="199" t="s">
        <v>104</v>
      </c>
      <c r="C34" s="200" t="s">
        <v>105</v>
      </c>
      <c r="D34" s="201" t="s">
        <v>106</v>
      </c>
      <c r="E34" s="202" t="s">
        <v>104</v>
      </c>
      <c r="F34" s="203" t="s">
        <v>105</v>
      </c>
      <c r="G34" s="204" t="s">
        <v>106</v>
      </c>
      <c r="H34" s="205" t="s">
        <v>104</v>
      </c>
      <c r="I34" s="206" t="s">
        <v>105</v>
      </c>
      <c r="J34" s="207" t="s">
        <v>106</v>
      </c>
    </row>
    <row r="35" spans="1:10" ht="13.5" thickBot="1">
      <c r="A35" s="381" t="s">
        <v>122</v>
      </c>
      <c r="B35" s="382"/>
      <c r="C35" s="382"/>
      <c r="D35" s="209"/>
      <c r="E35" s="210"/>
      <c r="F35" s="210"/>
      <c r="G35" s="210"/>
      <c r="H35" s="211"/>
      <c r="I35" s="211">
        <f>IF(H35="","",(H35/$H$51)*2)</f>
      </c>
      <c r="J35" s="212"/>
    </row>
    <row r="36" spans="1:10" ht="12.75">
      <c r="A36" s="255"/>
      <c r="B36" s="224"/>
      <c r="C36" s="225">
        <f>IF(B36="","",(B36/$B$51)*3)</f>
      </c>
      <c r="D36" s="226"/>
      <c r="E36" s="227"/>
      <c r="F36" s="228">
        <f>IF(E36="","",(E36/$E$51)*3)</f>
      </c>
      <c r="G36" s="229"/>
      <c r="H36" s="230">
        <f aca="true" t="shared" si="5" ref="H36:H50">IF(B36+E36=0,0,B36+E36)</f>
        <v>0</v>
      </c>
      <c r="I36" s="231">
        <f>IF(H36=0,"",(H36/$H$51)*3)</f>
      </c>
      <c r="J36" s="232">
        <f aca="true" t="shared" si="6" ref="J36:J50">IF((D36*B36)+(G36*E36)="",0,IF(H36=0,0,((D36*B36)+(G36*E36))/H36))</f>
        <v>0</v>
      </c>
    </row>
    <row r="37" spans="1:10" ht="12.75">
      <c r="A37" s="255"/>
      <c r="B37" s="224"/>
      <c r="C37" s="225">
        <f aca="true" t="shared" si="7" ref="C37:C43">IF(B37="","",(B37/$B$51)*3)</f>
      </c>
      <c r="D37" s="226"/>
      <c r="E37" s="227"/>
      <c r="F37" s="228">
        <f aca="true" t="shared" si="8" ref="F37:F43">IF(E37="","",(E37/$E$51)*3)</f>
      </c>
      <c r="G37" s="229"/>
      <c r="H37" s="230">
        <f t="shared" si="5"/>
        <v>0</v>
      </c>
      <c r="I37" s="231">
        <f aca="true" t="shared" si="9" ref="I37:I43">IF(H37=0,"",(H37/$H$51)*3)</f>
      </c>
      <c r="J37" s="232">
        <f t="shared" si="6"/>
        <v>0</v>
      </c>
    </row>
    <row r="38" spans="1:10" ht="12.75">
      <c r="A38" s="255"/>
      <c r="B38" s="224"/>
      <c r="C38" s="225">
        <f t="shared" si="7"/>
      </c>
      <c r="D38" s="226"/>
      <c r="E38" s="227"/>
      <c r="F38" s="228">
        <f t="shared" si="8"/>
      </c>
      <c r="G38" s="229"/>
      <c r="H38" s="230">
        <f t="shared" si="5"/>
        <v>0</v>
      </c>
      <c r="I38" s="231">
        <f t="shared" si="9"/>
      </c>
      <c r="J38" s="232">
        <f t="shared" si="6"/>
        <v>0</v>
      </c>
    </row>
    <row r="39" spans="1:10" ht="12.75">
      <c r="A39" s="255"/>
      <c r="B39" s="224"/>
      <c r="C39" s="225">
        <f t="shared" si="7"/>
      </c>
      <c r="D39" s="226"/>
      <c r="E39" s="227"/>
      <c r="F39" s="228">
        <f t="shared" si="8"/>
      </c>
      <c r="G39" s="229"/>
      <c r="H39" s="230">
        <f t="shared" si="5"/>
        <v>0</v>
      </c>
      <c r="I39" s="231">
        <f t="shared" si="9"/>
      </c>
      <c r="J39" s="232">
        <f t="shared" si="6"/>
        <v>0</v>
      </c>
    </row>
    <row r="40" spans="1:10" ht="12.75">
      <c r="A40" s="255"/>
      <c r="B40" s="224"/>
      <c r="C40" s="225">
        <f t="shared" si="7"/>
      </c>
      <c r="D40" s="226"/>
      <c r="E40" s="227"/>
      <c r="F40" s="228">
        <f t="shared" si="8"/>
      </c>
      <c r="G40" s="229"/>
      <c r="H40" s="230">
        <f t="shared" si="5"/>
        <v>0</v>
      </c>
      <c r="I40" s="231">
        <f t="shared" si="9"/>
      </c>
      <c r="J40" s="232">
        <f t="shared" si="6"/>
        <v>0</v>
      </c>
    </row>
    <row r="41" spans="1:10" ht="12.75">
      <c r="A41" s="255"/>
      <c r="B41" s="224"/>
      <c r="C41" s="225">
        <f t="shared" si="7"/>
      </c>
      <c r="D41" s="226"/>
      <c r="E41" s="227"/>
      <c r="F41" s="228">
        <f t="shared" si="8"/>
      </c>
      <c r="G41" s="229"/>
      <c r="H41" s="230">
        <f t="shared" si="5"/>
        <v>0</v>
      </c>
      <c r="I41" s="231">
        <f t="shared" si="9"/>
      </c>
      <c r="J41" s="232">
        <f t="shared" si="6"/>
        <v>0</v>
      </c>
    </row>
    <row r="42" spans="1:10" ht="12.75">
      <c r="A42" s="255"/>
      <c r="B42" s="224"/>
      <c r="C42" s="225">
        <f t="shared" si="7"/>
      </c>
      <c r="D42" s="226"/>
      <c r="E42" s="227"/>
      <c r="F42" s="228">
        <f t="shared" si="8"/>
      </c>
      <c r="G42" s="229"/>
      <c r="H42" s="230">
        <f t="shared" si="5"/>
        <v>0</v>
      </c>
      <c r="I42" s="231">
        <f t="shared" si="9"/>
      </c>
      <c r="J42" s="232">
        <f t="shared" si="6"/>
        <v>0</v>
      </c>
    </row>
    <row r="43" spans="1:10" ht="13.5" thickBot="1">
      <c r="A43" s="255"/>
      <c r="B43" s="224"/>
      <c r="C43" s="225">
        <f t="shared" si="7"/>
      </c>
      <c r="D43" s="226"/>
      <c r="E43" s="227"/>
      <c r="F43" s="228">
        <f t="shared" si="8"/>
      </c>
      <c r="G43" s="229"/>
      <c r="H43" s="230">
        <f t="shared" si="5"/>
        <v>0</v>
      </c>
      <c r="I43" s="231">
        <f t="shared" si="9"/>
      </c>
      <c r="J43" s="232">
        <f t="shared" si="6"/>
        <v>0</v>
      </c>
    </row>
    <row r="44" spans="1:10" ht="13.5" thickBot="1">
      <c r="A44" s="381" t="s">
        <v>123</v>
      </c>
      <c r="B44" s="382"/>
      <c r="C44" s="382"/>
      <c r="D44" s="209"/>
      <c r="E44" s="210"/>
      <c r="F44" s="210"/>
      <c r="G44" s="210"/>
      <c r="H44" s="211"/>
      <c r="I44" s="211"/>
      <c r="J44" s="212"/>
    </row>
    <row r="45" spans="1:10" ht="12.75">
      <c r="A45" s="255" t="s">
        <v>145</v>
      </c>
      <c r="B45" s="224">
        <v>1</v>
      </c>
      <c r="C45" s="225">
        <f aca="true" t="shared" si="10" ref="C45:C50">IF(B45="","",(B45/$B$51)*3)</f>
        <v>3</v>
      </c>
      <c r="D45" s="226">
        <v>15</v>
      </c>
      <c r="E45" s="227"/>
      <c r="F45" s="228">
        <f aca="true" t="shared" si="11" ref="F45:F50">IF(E45="","",(E45/$E$51)*3)</f>
      </c>
      <c r="G45" s="229"/>
      <c r="H45" s="230">
        <f t="shared" si="5"/>
        <v>1</v>
      </c>
      <c r="I45" s="231">
        <f aca="true" t="shared" si="12" ref="I45:I50">IF(H45=0,"",(H45/$H$51)*3)</f>
        <v>3</v>
      </c>
      <c r="J45" s="232">
        <f t="shared" si="6"/>
        <v>15</v>
      </c>
    </row>
    <row r="46" spans="1:10" ht="12.75">
      <c r="A46" s="255"/>
      <c r="B46" s="224"/>
      <c r="C46" s="225">
        <f t="shared" si="10"/>
      </c>
      <c r="D46" s="226"/>
      <c r="E46" s="227"/>
      <c r="F46" s="228">
        <f t="shared" si="11"/>
      </c>
      <c r="G46" s="229"/>
      <c r="H46" s="230">
        <f t="shared" si="5"/>
        <v>0</v>
      </c>
      <c r="I46" s="231">
        <f t="shared" si="12"/>
      </c>
      <c r="J46" s="232">
        <f t="shared" si="6"/>
        <v>0</v>
      </c>
    </row>
    <row r="47" spans="1:10" ht="12.75">
      <c r="A47" s="255"/>
      <c r="B47" s="224"/>
      <c r="C47" s="225">
        <f t="shared" si="10"/>
      </c>
      <c r="D47" s="226"/>
      <c r="E47" s="227"/>
      <c r="F47" s="228">
        <f t="shared" si="11"/>
      </c>
      <c r="G47" s="229"/>
      <c r="H47" s="230">
        <f t="shared" si="5"/>
        <v>0</v>
      </c>
      <c r="I47" s="231">
        <f t="shared" si="12"/>
      </c>
      <c r="J47" s="232">
        <f t="shared" si="6"/>
        <v>0</v>
      </c>
    </row>
    <row r="48" spans="1:10" ht="12.75">
      <c r="A48" s="255"/>
      <c r="B48" s="224"/>
      <c r="C48" s="225">
        <f t="shared" si="10"/>
      </c>
      <c r="D48" s="226"/>
      <c r="E48" s="227"/>
      <c r="F48" s="228">
        <f t="shared" si="11"/>
      </c>
      <c r="G48" s="229"/>
      <c r="H48" s="230">
        <f t="shared" si="5"/>
        <v>0</v>
      </c>
      <c r="I48" s="231">
        <f t="shared" si="12"/>
      </c>
      <c r="J48" s="232">
        <f t="shared" si="6"/>
        <v>0</v>
      </c>
    </row>
    <row r="49" spans="1:10" ht="12.75">
      <c r="A49" s="255"/>
      <c r="B49" s="224"/>
      <c r="C49" s="225">
        <f t="shared" si="10"/>
      </c>
      <c r="D49" s="226"/>
      <c r="E49" s="227"/>
      <c r="F49" s="228">
        <f t="shared" si="11"/>
      </c>
      <c r="G49" s="229"/>
      <c r="H49" s="230">
        <f t="shared" si="5"/>
        <v>0</v>
      </c>
      <c r="I49" s="231">
        <f t="shared" si="12"/>
      </c>
      <c r="J49" s="232">
        <f t="shared" si="6"/>
        <v>0</v>
      </c>
    </row>
    <row r="50" spans="1:10" ht="13.5" thickBot="1">
      <c r="A50" s="256"/>
      <c r="B50" s="235"/>
      <c r="C50" s="236">
        <f t="shared" si="10"/>
      </c>
      <c r="D50" s="237"/>
      <c r="E50" s="238"/>
      <c r="F50" s="239">
        <f t="shared" si="11"/>
      </c>
      <c r="G50" s="240"/>
      <c r="H50" s="241">
        <f t="shared" si="5"/>
        <v>0</v>
      </c>
      <c r="I50" s="231">
        <f t="shared" si="12"/>
      </c>
      <c r="J50" s="232">
        <f t="shared" si="6"/>
        <v>0</v>
      </c>
    </row>
    <row r="51" spans="1:10" ht="18" customHeight="1" thickBot="1">
      <c r="A51" s="208" t="s">
        <v>122</v>
      </c>
      <c r="B51" s="244">
        <f>SUM(B36:B50)</f>
        <v>1</v>
      </c>
      <c r="C51" s="245">
        <f>SUM(C36:C50)</f>
        <v>3</v>
      </c>
      <c r="D51" s="246">
        <f>(B36*D36+B37*D37+B38*D38+B39*D39+B40*D40+B41*D41+B42*D42+B43*D43+B44*D44+B45*D45+B49*D49+B50*D50)/B51</f>
        <v>15</v>
      </c>
      <c r="E51" s="247">
        <f>SUM(E36:E50)</f>
        <v>0</v>
      </c>
      <c r="F51" s="248">
        <f>SUM(F36:F50)</f>
        <v>0</v>
      </c>
      <c r="G51" s="249" t="e">
        <f>(E36*G36+E37*G37+E38*G38+E39*G39+E40*G40+E41*G41+E42*G42+E43*G43+E44*G44+E45*G45+E49*G49+E50*G50)/E51</f>
        <v>#DIV/0!</v>
      </c>
      <c r="H51" s="250">
        <f>SUM(H36:H50)</f>
        <v>1</v>
      </c>
      <c r="I51" s="251">
        <f>SUM(I36:I50)</f>
        <v>3</v>
      </c>
      <c r="J51" s="252">
        <f>(H36*J36+H37*J37+H38*J38+H39*J39+H40*J40+H41*J41+H42*J42+H43*J43+H44*J44+H45*J45+H49*J49+H50*J50)/H51</f>
        <v>15</v>
      </c>
    </row>
    <row r="52" spans="2:10" ht="13.5" thickBot="1">
      <c r="B52" s="197"/>
      <c r="C52" s="257"/>
      <c r="D52" s="258"/>
      <c r="E52" s="259"/>
      <c r="F52" s="260"/>
      <c r="G52" s="261"/>
      <c r="H52" s="262"/>
      <c r="I52" s="263"/>
      <c r="J52" s="264"/>
    </row>
    <row r="53" spans="2:10" ht="13.5" customHeight="1">
      <c r="B53" s="383" t="s">
        <v>101</v>
      </c>
      <c r="C53" s="384"/>
      <c r="D53" s="384"/>
      <c r="E53" s="385" t="s">
        <v>102</v>
      </c>
      <c r="F53" s="386"/>
      <c r="G53" s="387"/>
      <c r="H53" s="388" t="s">
        <v>103</v>
      </c>
      <c r="I53" s="388"/>
      <c r="J53" s="389"/>
    </row>
    <row r="54" spans="2:10" ht="13.5" customHeight="1" thickBot="1">
      <c r="B54" s="199" t="s">
        <v>104</v>
      </c>
      <c r="C54" s="200" t="s">
        <v>105</v>
      </c>
      <c r="D54" s="201" t="s">
        <v>106</v>
      </c>
      <c r="E54" s="202" t="s">
        <v>104</v>
      </c>
      <c r="F54" s="203" t="s">
        <v>105</v>
      </c>
      <c r="G54" s="204" t="s">
        <v>106</v>
      </c>
      <c r="H54" s="205" t="s">
        <v>104</v>
      </c>
      <c r="I54" s="206" t="s">
        <v>105</v>
      </c>
      <c r="J54" s="207" t="s">
        <v>106</v>
      </c>
    </row>
    <row r="55" spans="1:12" ht="13.5" thickBot="1">
      <c r="A55" s="208" t="s">
        <v>124</v>
      </c>
      <c r="B55" s="209"/>
      <c r="C55" s="209"/>
      <c r="D55" s="209"/>
      <c r="E55" s="210"/>
      <c r="F55" s="210"/>
      <c r="G55" s="210"/>
      <c r="H55" s="211"/>
      <c r="I55" s="211"/>
      <c r="J55" s="212"/>
      <c r="L55" s="265"/>
    </row>
    <row r="56" spans="1:10" ht="12.75">
      <c r="A56" s="255" t="s">
        <v>133</v>
      </c>
      <c r="B56" s="224">
        <v>124</v>
      </c>
      <c r="C56" s="225">
        <f>IF(B56="","",(B56/$B$67)*3)</f>
        <v>0.96875</v>
      </c>
      <c r="D56" s="226">
        <v>12.88</v>
      </c>
      <c r="E56" s="227">
        <v>178</v>
      </c>
      <c r="F56" s="228">
        <f>IF(E56="","",(E56/$E$67)*3)</f>
        <v>1.6481481481481481</v>
      </c>
      <c r="G56" s="229">
        <v>12.66</v>
      </c>
      <c r="H56" s="230">
        <f>B56+E56</f>
        <v>302</v>
      </c>
      <c r="I56" s="231">
        <f>IF(H56=0,"",(H56/$H$31)*3)</f>
        <v>0.15936675461741426</v>
      </c>
      <c r="J56" s="232">
        <f>IF((D56*B56)+(G56*E56)="",0,IF(H56=0,0,((D56*B56)+(G56*E56))/H56))</f>
        <v>12.750331125827815</v>
      </c>
    </row>
    <row r="57" spans="1:10" ht="12.75">
      <c r="A57" s="255" t="s">
        <v>134</v>
      </c>
      <c r="B57" s="224">
        <v>148</v>
      </c>
      <c r="C57" s="225">
        <f aca="true" t="shared" si="13" ref="C57:C66">IF(B57="","",(B57/$B$67)*3)</f>
        <v>1.15625</v>
      </c>
      <c r="D57" s="226">
        <v>13.59</v>
      </c>
      <c r="E57" s="227">
        <v>41</v>
      </c>
      <c r="F57" s="228">
        <f aca="true" t="shared" si="14" ref="F57:F66">IF(E57="","",(E57/$E$67)*3)</f>
        <v>0.37962962962962965</v>
      </c>
      <c r="G57" s="229">
        <v>10.01</v>
      </c>
      <c r="H57" s="230">
        <f aca="true" t="shared" si="15" ref="H57:H63">B57+E57</f>
        <v>189</v>
      </c>
      <c r="I57" s="231">
        <f aca="true" t="shared" si="16" ref="I57:I66">IF(H57=0,"",(H57/$H$31)*3)</f>
        <v>0.09973614775725594</v>
      </c>
      <c r="J57" s="232">
        <f aca="true" t="shared" si="17" ref="J57:J63">IF((D57*B57)+(G57*E57)="",0,IF(H57=0,0,((D57*B57)+(G57*E57))/H57))</f>
        <v>12.813386243386244</v>
      </c>
    </row>
    <row r="58" spans="1:10" ht="12.75">
      <c r="A58" s="255" t="s">
        <v>135</v>
      </c>
      <c r="B58" s="224">
        <v>24</v>
      </c>
      <c r="C58" s="225">
        <f t="shared" si="13"/>
        <v>0.1875</v>
      </c>
      <c r="D58" s="226">
        <v>11.42</v>
      </c>
      <c r="E58" s="227">
        <v>8</v>
      </c>
      <c r="F58" s="228">
        <f t="shared" si="14"/>
        <v>0.07407407407407407</v>
      </c>
      <c r="G58" s="229">
        <v>13.75</v>
      </c>
      <c r="H58" s="230">
        <f t="shared" si="15"/>
        <v>32</v>
      </c>
      <c r="I58" s="231">
        <f t="shared" si="16"/>
        <v>0.016886543535620052</v>
      </c>
      <c r="J58" s="232">
        <f t="shared" si="17"/>
        <v>12.0025</v>
      </c>
    </row>
    <row r="59" spans="1:10" ht="12.75">
      <c r="A59" s="255" t="s">
        <v>136</v>
      </c>
      <c r="B59" s="224">
        <v>88</v>
      </c>
      <c r="C59" s="225">
        <f t="shared" si="13"/>
        <v>0.6875</v>
      </c>
      <c r="D59" s="226">
        <v>13.32</v>
      </c>
      <c r="E59" s="227">
        <v>97</v>
      </c>
      <c r="F59" s="228">
        <f t="shared" si="14"/>
        <v>0.8981481481481481</v>
      </c>
      <c r="G59" s="229">
        <v>13.27</v>
      </c>
      <c r="H59" s="230">
        <f t="shared" si="15"/>
        <v>185</v>
      </c>
      <c r="I59" s="231">
        <f t="shared" si="16"/>
        <v>0.09762532981530343</v>
      </c>
      <c r="J59" s="232">
        <f t="shared" si="17"/>
        <v>13.293783783783786</v>
      </c>
    </row>
    <row r="60" spans="1:10" ht="12.75">
      <c r="A60" s="255"/>
      <c r="B60" s="224"/>
      <c r="C60" s="225">
        <f t="shared" si="13"/>
      </c>
      <c r="D60" s="226"/>
      <c r="E60" s="227"/>
      <c r="F60" s="228">
        <f t="shared" si="14"/>
      </c>
      <c r="G60" s="229"/>
      <c r="H60" s="230">
        <f t="shared" si="15"/>
        <v>0</v>
      </c>
      <c r="I60" s="231">
        <f t="shared" si="16"/>
      </c>
      <c r="J60" s="232">
        <f t="shared" si="17"/>
        <v>0</v>
      </c>
    </row>
    <row r="61" spans="1:10" ht="12.75">
      <c r="A61" s="255"/>
      <c r="B61" s="224"/>
      <c r="C61" s="225">
        <f t="shared" si="13"/>
      </c>
      <c r="D61" s="226"/>
      <c r="E61" s="227"/>
      <c r="F61" s="228">
        <f t="shared" si="14"/>
      </c>
      <c r="G61" s="229"/>
      <c r="H61" s="230">
        <f t="shared" si="15"/>
        <v>0</v>
      </c>
      <c r="I61" s="231">
        <f t="shared" si="16"/>
      </c>
      <c r="J61" s="232">
        <f t="shared" si="17"/>
        <v>0</v>
      </c>
    </row>
    <row r="62" spans="1:10" ht="12.75">
      <c r="A62" s="255"/>
      <c r="B62" s="224"/>
      <c r="C62" s="225">
        <f t="shared" si="13"/>
      </c>
      <c r="D62" s="226"/>
      <c r="E62" s="227"/>
      <c r="F62" s="228">
        <f t="shared" si="14"/>
      </c>
      <c r="G62" s="229"/>
      <c r="H62" s="230">
        <f t="shared" si="15"/>
        <v>0</v>
      </c>
      <c r="I62" s="231">
        <f t="shared" si="16"/>
      </c>
      <c r="J62" s="232">
        <f t="shared" si="17"/>
        <v>0</v>
      </c>
    </row>
    <row r="63" spans="1:10" ht="12.75">
      <c r="A63" s="255"/>
      <c r="B63" s="224"/>
      <c r="C63" s="225">
        <f t="shared" si="13"/>
      </c>
      <c r="D63" s="226"/>
      <c r="E63" s="227"/>
      <c r="F63" s="228">
        <f t="shared" si="14"/>
      </c>
      <c r="G63" s="229"/>
      <c r="H63" s="230">
        <f t="shared" si="15"/>
        <v>0</v>
      </c>
      <c r="I63" s="231">
        <f t="shared" si="16"/>
      </c>
      <c r="J63" s="232">
        <f t="shared" si="17"/>
        <v>0</v>
      </c>
    </row>
    <row r="64" spans="1:10" ht="12.75">
      <c r="A64" s="255"/>
      <c r="B64" s="224"/>
      <c r="C64" s="225">
        <f t="shared" si="13"/>
      </c>
      <c r="D64" s="226"/>
      <c r="E64" s="227"/>
      <c r="F64" s="228">
        <f t="shared" si="14"/>
      </c>
      <c r="G64" s="229"/>
      <c r="H64" s="230">
        <f>B64+E64</f>
        <v>0</v>
      </c>
      <c r="I64" s="231">
        <f t="shared" si="16"/>
      </c>
      <c r="J64" s="232">
        <f>IF((D64*B64)+(G64*E64)="",0,IF(H64=0,0,((D64*B64)+(G64*E64))/H64))</f>
        <v>0</v>
      </c>
    </row>
    <row r="65" spans="1:10" ht="12.75">
      <c r="A65" s="255"/>
      <c r="B65" s="224"/>
      <c r="C65" s="225">
        <f t="shared" si="13"/>
      </c>
      <c r="D65" s="226"/>
      <c r="E65" s="227"/>
      <c r="F65" s="228">
        <f t="shared" si="14"/>
      </c>
      <c r="G65" s="229"/>
      <c r="H65" s="230">
        <f>B65+E65</f>
        <v>0</v>
      </c>
      <c r="I65" s="231">
        <f t="shared" si="16"/>
      </c>
      <c r="J65" s="232">
        <f>IF((D65*B65)+(G65*E65)="",0,IF(H65=0,0,((D65*B65)+(G65*E65))/H65))</f>
        <v>0</v>
      </c>
    </row>
    <row r="66" spans="1:10" ht="17.25" customHeight="1" thickBot="1">
      <c r="A66" s="266"/>
      <c r="B66" s="267"/>
      <c r="C66" s="236">
        <f t="shared" si="13"/>
      </c>
      <c r="D66" s="268"/>
      <c r="E66" s="269"/>
      <c r="F66" s="270">
        <f t="shared" si="14"/>
      </c>
      <c r="G66" s="271"/>
      <c r="H66" s="241">
        <f>B66+E66</f>
        <v>0</v>
      </c>
      <c r="I66" s="242">
        <f t="shared" si="16"/>
      </c>
      <c r="J66" s="272">
        <f>IF((D66*B66)+(G66*E66)="",0,IF(H66=0,0,((D66*B66)+(G66*E66))/H66))</f>
        <v>0</v>
      </c>
    </row>
    <row r="67" spans="1:10" ht="13.5" thickBot="1">
      <c r="A67" s="208" t="s">
        <v>124</v>
      </c>
      <c r="B67" s="273">
        <f>SUM(B56:B66)</f>
        <v>384</v>
      </c>
      <c r="C67" s="274">
        <f>SUM(C56:C66)</f>
        <v>3</v>
      </c>
      <c r="D67" s="275">
        <f>(B56*D56+B57*D57+B58*D58+B59*D59+B60*D60+B61*D61+B62*D62+B63*D63+B64*D64+B65*D65+B66*D66)/B67</f>
        <v>13.163229166666667</v>
      </c>
      <c r="E67" s="276">
        <f>SUM(E56:E66)</f>
        <v>324</v>
      </c>
      <c r="F67" s="277">
        <f>SUM(F56:F66)</f>
        <v>3</v>
      </c>
      <c r="G67" s="278">
        <f>(E56*G56+E57*G57+E58*G58+E59*G59+E60*G60+E61*G61+E62*G62+E63*G63+E64*G64+E65*G65+E66*G66)/E67</f>
        <v>12.534197530864198</v>
      </c>
      <c r="H67" s="279">
        <f>SUM(H56:H66)</f>
        <v>708</v>
      </c>
      <c r="I67" s="280">
        <f>SUM(I56:I66)</f>
        <v>0.3736147757255937</v>
      </c>
      <c r="J67" s="281">
        <f>(H56*J56+H57*J57+H58*J58+H59*J59+H60*J60+H61*J61+H62*J62+H63*J63+H64*J64+H65*J65+H66*J66)/H67</f>
        <v>12.875367231638418</v>
      </c>
    </row>
    <row r="68" ht="13.5" thickBot="1"/>
    <row r="69" spans="1:9" ht="12.75">
      <c r="A69" s="282" t="s">
        <v>125</v>
      </c>
      <c r="B69" s="390" t="s">
        <v>101</v>
      </c>
      <c r="C69" s="391"/>
      <c r="D69" s="392" t="s">
        <v>102</v>
      </c>
      <c r="E69" s="393"/>
      <c r="F69" s="197"/>
      <c r="G69" s="283"/>
      <c r="H69" s="284"/>
      <c r="I69" s="284"/>
    </row>
    <row r="70" spans="2:9" ht="18" customHeight="1" thickBot="1">
      <c r="B70" s="285" t="s">
        <v>104</v>
      </c>
      <c r="C70" s="286" t="s">
        <v>105</v>
      </c>
      <c r="D70" s="287" t="s">
        <v>104</v>
      </c>
      <c r="E70" s="288" t="s">
        <v>105</v>
      </c>
      <c r="F70" s="197"/>
      <c r="G70" s="289"/>
      <c r="H70" s="284"/>
      <c r="I70" s="284"/>
    </row>
    <row r="71" spans="1:9" ht="18" customHeight="1" thickBot="1">
      <c r="A71" s="290"/>
      <c r="B71" s="291">
        <v>7</v>
      </c>
      <c r="C71" s="292">
        <v>0.6</v>
      </c>
      <c r="D71" s="291">
        <v>12</v>
      </c>
      <c r="E71" s="292">
        <v>1.21</v>
      </c>
      <c r="F71" s="293"/>
      <c r="G71" s="284"/>
      <c r="H71" s="284"/>
      <c r="I71" s="284"/>
    </row>
    <row r="73" spans="1:10" ht="14.25" customHeight="1">
      <c r="A73" s="371" t="s">
        <v>126</v>
      </c>
      <c r="B73" s="371"/>
      <c r="C73" s="371"/>
      <c r="D73" s="371"/>
      <c r="E73" s="371"/>
      <c r="F73" s="371"/>
      <c r="G73" s="371"/>
      <c r="H73" s="371"/>
      <c r="I73" s="371"/>
      <c r="J73" s="371"/>
    </row>
    <row r="74" ht="13.5" thickBot="1"/>
    <row r="75" spans="1:10" ht="18.75">
      <c r="A75" s="294"/>
      <c r="B75" s="372" t="s">
        <v>101</v>
      </c>
      <c r="C75" s="373"/>
      <c r="D75" s="373"/>
      <c r="E75" s="374" t="s">
        <v>102</v>
      </c>
      <c r="F75" s="375"/>
      <c r="G75" s="376"/>
      <c r="H75" s="377" t="s">
        <v>103</v>
      </c>
      <c r="I75" s="377"/>
      <c r="J75" s="378"/>
    </row>
    <row r="76" spans="1:10" ht="19.5" thickBot="1">
      <c r="A76" s="295"/>
      <c r="B76" s="296" t="s">
        <v>104</v>
      </c>
      <c r="C76" s="297" t="s">
        <v>105</v>
      </c>
      <c r="D76" s="298" t="s">
        <v>106</v>
      </c>
      <c r="E76" s="299" t="s">
        <v>104</v>
      </c>
      <c r="F76" s="300" t="s">
        <v>105</v>
      </c>
      <c r="G76" s="301" t="s">
        <v>106</v>
      </c>
      <c r="H76" s="302" t="s">
        <v>104</v>
      </c>
      <c r="I76" s="303" t="s">
        <v>105</v>
      </c>
      <c r="J76" s="304" t="s">
        <v>106</v>
      </c>
    </row>
    <row r="77" spans="1:12" ht="13.5" thickBot="1">
      <c r="A77" s="379" t="s">
        <v>127</v>
      </c>
      <c r="B77" s="380"/>
      <c r="C77" s="380"/>
      <c r="D77" s="305"/>
      <c r="E77" s="306"/>
      <c r="F77" s="306"/>
      <c r="G77" s="306"/>
      <c r="H77" s="307"/>
      <c r="I77" s="307"/>
      <c r="J77" s="308"/>
      <c r="L77" s="265"/>
    </row>
    <row r="78" spans="1:10" ht="12.75">
      <c r="A78" s="309" t="s">
        <v>128</v>
      </c>
      <c r="B78" s="310"/>
      <c r="C78" s="311">
        <f>IF(B78="","",(B78/$B$83))</f>
      </c>
      <c r="D78" s="312"/>
      <c r="E78" s="313"/>
      <c r="F78" s="314">
        <f>IF(E78="","",(E78/$E$83))</f>
      </c>
      <c r="G78" s="315"/>
      <c r="H78" s="316">
        <f>IF(B78+E78=0,0,B78+E78)</f>
        <v>0</v>
      </c>
      <c r="I78" s="317">
        <f>IF(H78=0,"",(H78/$H$83))</f>
      </c>
      <c r="J78" s="318">
        <f>IF((D78*B78)+(G78*E78)="",0,IF(H78=0,0,((D78*B78)+(G78*E78))/H78))</f>
        <v>0</v>
      </c>
    </row>
    <row r="79" spans="1:10" ht="12.75">
      <c r="A79" s="319" t="s">
        <v>129</v>
      </c>
      <c r="B79" s="224">
        <v>3</v>
      </c>
      <c r="C79" s="320">
        <f>IF(B79="","",(B79/$B$83))</f>
        <v>0.375</v>
      </c>
      <c r="D79" s="226">
        <v>12.83</v>
      </c>
      <c r="E79" s="227">
        <v>1</v>
      </c>
      <c r="F79" s="321">
        <f>IF(E79="","",(E79/$E$83))</f>
        <v>0.1111111111111111</v>
      </c>
      <c r="G79" s="229">
        <v>9.5</v>
      </c>
      <c r="H79" s="322">
        <f>IF(B79+E79=0,0,B79+E79)</f>
        <v>4</v>
      </c>
      <c r="I79" s="323">
        <f>IF(H79=0,"",(H79/$H$83))</f>
        <v>0.23529411764705882</v>
      </c>
      <c r="J79" s="324">
        <f>IF((D79*B79)+(G79*E79)="",0,IF(H79=0,0,((D79*B79)+(G79*E79))/H79))</f>
        <v>11.9975</v>
      </c>
    </row>
    <row r="80" spans="1:10" ht="12.75">
      <c r="A80" s="319" t="s">
        <v>130</v>
      </c>
      <c r="B80" s="224">
        <v>3</v>
      </c>
      <c r="C80" s="320">
        <f>IF(B80="","",(B80/$B$83))</f>
        <v>0.375</v>
      </c>
      <c r="D80" s="226">
        <v>12.33</v>
      </c>
      <c r="E80" s="227">
        <v>6</v>
      </c>
      <c r="F80" s="321">
        <f>IF(E80="","",(E80/$E$83))</f>
        <v>0.6666666666666666</v>
      </c>
      <c r="G80" s="229">
        <v>8.33</v>
      </c>
      <c r="H80" s="322">
        <f>IF(B80+E80=0,0,B80+E80)</f>
        <v>9</v>
      </c>
      <c r="I80" s="323">
        <f>IF(H80=0,"",(H80/$H$83))</f>
        <v>0.5294117647058824</v>
      </c>
      <c r="J80" s="324">
        <f>IF((D80*B80)+(G80*E80)="",0,IF(H80=0,0,((D80*B80)+(G80*E80))/H80))</f>
        <v>9.663333333333334</v>
      </c>
    </row>
    <row r="81" spans="1:10" ht="12.75">
      <c r="A81" s="319" t="s">
        <v>131</v>
      </c>
      <c r="B81" s="224">
        <v>2</v>
      </c>
      <c r="C81" s="320">
        <f>IF(B81="","",(B81/$B$83))</f>
        <v>0.25</v>
      </c>
      <c r="D81" s="226">
        <v>10.25</v>
      </c>
      <c r="E81" s="227"/>
      <c r="F81" s="321">
        <f>IF(E81="","",(E81/$E$83))</f>
      </c>
      <c r="G81" s="229"/>
      <c r="H81" s="322">
        <f>IF(B81+E81=0,0,B81+E81)</f>
        <v>2</v>
      </c>
      <c r="I81" s="323">
        <f>IF(H81=0,"",(H81/$H$83))</f>
        <v>0.11764705882352941</v>
      </c>
      <c r="J81" s="324">
        <f>IF((D81*B81)+(G81*E81)="",0,IF(H81=0,0,((D81*B81)+(G81*E81))/H81))</f>
        <v>10.25</v>
      </c>
    </row>
    <row r="82" spans="1:10" ht="13.5" thickBot="1">
      <c r="A82" s="325" t="s">
        <v>132</v>
      </c>
      <c r="B82" s="235"/>
      <c r="C82" s="326">
        <f>IF(B82="","",(B82/$B$83))</f>
      </c>
      <c r="D82" s="237"/>
      <c r="E82" s="238">
        <v>2</v>
      </c>
      <c r="F82" s="327">
        <f>IF(E82="","",(E82/$E$83))</f>
        <v>0.2222222222222222</v>
      </c>
      <c r="G82" s="240">
        <v>13.75</v>
      </c>
      <c r="H82" s="328">
        <f>IF(B82+E82=0,0,B82+E82)</f>
        <v>2</v>
      </c>
      <c r="I82" s="329">
        <f>IF(H82=0,"",(H82/$H$83))</f>
        <v>0.11764705882352941</v>
      </c>
      <c r="J82" s="330">
        <f>IF((D82*B82)+(G82*E82)="",0,IF(H82=0,0,((D82*B82)+(G82*E82))/H82))</f>
        <v>13.75</v>
      </c>
    </row>
    <row r="83" spans="1:10" ht="13.5" thickBot="1">
      <c r="A83" s="331"/>
      <c r="B83" s="332">
        <f>SUM(B78:B82)</f>
        <v>8</v>
      </c>
      <c r="C83" s="333">
        <f>SUM(C78:C82)</f>
        <v>1</v>
      </c>
      <c r="D83" s="334">
        <f>((B78*D78)+(B79*D79)+(B80*D80)+(B81*D81)+(B82*D82))/B83</f>
        <v>11.9975</v>
      </c>
      <c r="E83" s="332">
        <f>SUM(E78:E82)</f>
        <v>9</v>
      </c>
      <c r="F83" s="333">
        <f>SUM(F78:F82)</f>
        <v>0.9999999999999999</v>
      </c>
      <c r="G83" s="334">
        <f>((E78*G78)+(E79*G79)+(E80*G80)+(E81*G81)+(E82*G82))/E83</f>
        <v>9.664444444444445</v>
      </c>
      <c r="H83" s="332">
        <f>SUM(H78:H82)</f>
        <v>17</v>
      </c>
      <c r="I83" s="333">
        <f>SUM(I78:I82)</f>
        <v>1</v>
      </c>
      <c r="J83" s="335">
        <f>((H78*J78)+(H79*J79)+(H80*J80)+(H81*J81)+(H82*J82))/H83</f>
        <v>10.762352941176472</v>
      </c>
    </row>
    <row r="97" spans="1:13" s="254" customFormat="1" ht="12.75">
      <c r="A97" s="197"/>
      <c r="E97" s="336"/>
      <c r="K97" s="197"/>
      <c r="L97" s="197"/>
      <c r="M97" s="197"/>
    </row>
  </sheetData>
  <sheetProtection/>
  <mergeCells count="19">
    <mergeCell ref="B69:C69"/>
    <mergeCell ref="D69:E69"/>
    <mergeCell ref="B1:J1"/>
    <mergeCell ref="B2:D2"/>
    <mergeCell ref="E2:G2"/>
    <mergeCell ref="H2:J2"/>
    <mergeCell ref="B33:D33"/>
    <mergeCell ref="E33:G33"/>
    <mergeCell ref="H33:J33"/>
    <mergeCell ref="A73:J73"/>
    <mergeCell ref="B75:D75"/>
    <mergeCell ref="E75:G75"/>
    <mergeCell ref="H75:J75"/>
    <mergeCell ref="A77:C77"/>
    <mergeCell ref="A35:C35"/>
    <mergeCell ref="A44:C44"/>
    <mergeCell ref="B53:D53"/>
    <mergeCell ref="E53:G53"/>
    <mergeCell ref="H53:J53"/>
  </mergeCells>
  <conditionalFormatting sqref="G66 J66">
    <cfRule type="cellIs" priority="1" dxfId="1" operator="lessThan" stopIfTrue="1">
      <formula>#REF!</formula>
    </cfRule>
    <cfRule type="cellIs" priority="2" dxfId="0" operator="greaterThanOrEqual" stopIfTrue="1">
      <formula>#REF!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M47"/>
  <sheetViews>
    <sheetView tabSelected="1" view="pageBreakPreview" zoomScaleSheetLayoutView="100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23" sqref="O23"/>
    </sheetView>
  </sheetViews>
  <sheetFormatPr defaultColWidth="11.421875" defaultRowHeight="12.75"/>
  <cols>
    <col min="1" max="1" width="2.8515625" style="1" customWidth="1"/>
    <col min="2" max="2" width="27.57421875" style="3" customWidth="1"/>
    <col min="3" max="3" width="14.140625" style="6" customWidth="1"/>
    <col min="4" max="4" width="6.8515625" style="23" customWidth="1"/>
    <col min="5" max="5" width="10.57421875" style="6" customWidth="1"/>
    <col min="6" max="6" width="5.8515625" style="23" customWidth="1"/>
    <col min="7" max="7" width="10.140625" style="6" customWidth="1"/>
    <col min="8" max="8" width="5.8515625" style="23" customWidth="1"/>
    <col min="9" max="11" width="11.421875" style="6" customWidth="1"/>
    <col min="12" max="12" width="10.421875" style="23" customWidth="1"/>
    <col min="13" max="16384" width="11.421875" style="1" customWidth="1"/>
  </cols>
  <sheetData>
    <row r="1" spans="2:12" ht="18.75" customHeight="1" thickBot="1">
      <c r="B1" s="403" t="s">
        <v>144</v>
      </c>
      <c r="C1" s="404"/>
      <c r="D1" s="404"/>
      <c r="E1" s="404"/>
      <c r="F1" s="404"/>
      <c r="G1" s="404"/>
      <c r="H1" s="404"/>
      <c r="I1" s="404"/>
      <c r="J1" s="404"/>
      <c r="K1" s="404"/>
      <c r="L1" s="405"/>
    </row>
    <row r="2" ht="3" customHeight="1"/>
    <row r="3" spans="2:12" s="2" customFormat="1" ht="14.25" customHeight="1">
      <c r="B3" s="36" t="s">
        <v>32</v>
      </c>
      <c r="C3" s="9" t="s">
        <v>33</v>
      </c>
      <c r="D3" s="24"/>
      <c r="E3" s="10" t="s">
        <v>34</v>
      </c>
      <c r="F3" s="29"/>
      <c r="G3" s="11" t="s">
        <v>35</v>
      </c>
      <c r="H3" s="29"/>
      <c r="I3" s="37" t="s">
        <v>36</v>
      </c>
      <c r="J3" s="188" t="s">
        <v>37</v>
      </c>
      <c r="K3" s="10" t="s">
        <v>38</v>
      </c>
      <c r="L3" s="33" t="s">
        <v>39</v>
      </c>
    </row>
    <row r="4" spans="2:12" s="2" customFormat="1" ht="3.75" customHeight="1" thickBot="1">
      <c r="B4" s="338"/>
      <c r="C4" s="339"/>
      <c r="D4" s="340"/>
      <c r="E4" s="341"/>
      <c r="F4" s="342"/>
      <c r="G4" s="343"/>
      <c r="H4" s="342"/>
      <c r="I4" s="341"/>
      <c r="J4" s="344"/>
      <c r="K4" s="341"/>
      <c r="L4" s="345"/>
    </row>
    <row r="5" spans="1:12" ht="13.5" customHeight="1">
      <c r="A5" s="406" t="s">
        <v>83</v>
      </c>
      <c r="B5" s="134" t="s">
        <v>54</v>
      </c>
      <c r="C5" s="135">
        <f aca="true" t="shared" si="0" ref="C5:C20">SUM(E5+G5)</f>
        <v>6</v>
      </c>
      <c r="D5" s="136">
        <f aca="true" t="shared" si="1" ref="D5:D12">C5/$C$37</f>
        <v>0.0009385265133740028</v>
      </c>
      <c r="E5" s="135">
        <v>2</v>
      </c>
      <c r="F5" s="137">
        <f aca="true" t="shared" si="2" ref="F5:F12">E5/$E$37</f>
        <v>0.0006816632583503749</v>
      </c>
      <c r="G5" s="138">
        <v>4</v>
      </c>
      <c r="H5" s="137">
        <f aca="true" t="shared" si="3" ref="H5:H12">G5/$G$37</f>
        <v>0.0011564035848511131</v>
      </c>
      <c r="I5" s="139">
        <v>15.58</v>
      </c>
      <c r="J5" s="140">
        <v>12</v>
      </c>
      <c r="K5" s="141">
        <v>17.38</v>
      </c>
      <c r="L5" s="142">
        <f aca="true" t="shared" si="4" ref="L5:L12">K5-J5</f>
        <v>5.379999999999999</v>
      </c>
    </row>
    <row r="6" spans="1:12" ht="13.5" customHeight="1">
      <c r="A6" s="407"/>
      <c r="B6" s="143" t="s">
        <v>4</v>
      </c>
      <c r="C6" s="4">
        <f t="shared" si="0"/>
        <v>269</v>
      </c>
      <c r="D6" s="26">
        <f t="shared" si="1"/>
        <v>0.04207727201626779</v>
      </c>
      <c r="E6" s="4">
        <v>44</v>
      </c>
      <c r="F6" s="31">
        <f t="shared" si="2"/>
        <v>0.014996591683708248</v>
      </c>
      <c r="G6" s="7">
        <v>225</v>
      </c>
      <c r="H6" s="31">
        <f t="shared" si="3"/>
        <v>0.06504770164787511</v>
      </c>
      <c r="I6" s="38">
        <v>11.74</v>
      </c>
      <c r="J6" s="34">
        <v>8.97</v>
      </c>
      <c r="K6" s="5">
        <v>12.29</v>
      </c>
      <c r="L6" s="144">
        <f t="shared" si="4"/>
        <v>3.3199999999999985</v>
      </c>
    </row>
    <row r="7" spans="1:12" ht="13.5" customHeight="1" thickBot="1">
      <c r="A7" s="407"/>
      <c r="B7" s="155" t="s">
        <v>29</v>
      </c>
      <c r="C7" s="355">
        <f t="shared" si="0"/>
        <v>106</v>
      </c>
      <c r="D7" s="157">
        <f t="shared" si="1"/>
        <v>0.016580635069607382</v>
      </c>
      <c r="E7" s="355">
        <v>61</v>
      </c>
      <c r="F7" s="158">
        <f t="shared" si="2"/>
        <v>0.020790729379686436</v>
      </c>
      <c r="G7" s="356">
        <v>45</v>
      </c>
      <c r="H7" s="158">
        <f t="shared" si="3"/>
        <v>0.013009540329575022</v>
      </c>
      <c r="I7" s="357">
        <v>12</v>
      </c>
      <c r="J7" s="358">
        <v>11.27</v>
      </c>
      <c r="K7" s="162">
        <v>12.96</v>
      </c>
      <c r="L7" s="163">
        <f t="shared" si="4"/>
        <v>1.6900000000000013</v>
      </c>
    </row>
    <row r="8" spans="1:12" ht="13.5" customHeight="1">
      <c r="A8" s="401"/>
      <c r="B8" s="346" t="s">
        <v>46</v>
      </c>
      <c r="C8" s="347">
        <f t="shared" si="0"/>
        <v>103</v>
      </c>
      <c r="D8" s="348">
        <f t="shared" si="1"/>
        <v>0.016111371812920383</v>
      </c>
      <c r="E8" s="347">
        <v>30</v>
      </c>
      <c r="F8" s="349">
        <f t="shared" si="2"/>
        <v>0.010224948875255624</v>
      </c>
      <c r="G8" s="350">
        <v>73</v>
      </c>
      <c r="H8" s="349">
        <f t="shared" si="3"/>
        <v>0.021104365423532813</v>
      </c>
      <c r="I8" s="351">
        <v>15.32</v>
      </c>
      <c r="J8" s="352">
        <v>13.1</v>
      </c>
      <c r="K8" s="353">
        <v>16.23</v>
      </c>
      <c r="L8" s="354">
        <f t="shared" si="4"/>
        <v>3.130000000000001</v>
      </c>
    </row>
    <row r="9" spans="1:12" ht="13.5" customHeight="1">
      <c r="A9" s="401"/>
      <c r="B9" s="143" t="s">
        <v>47</v>
      </c>
      <c r="C9" s="4">
        <f t="shared" si="0"/>
        <v>816</v>
      </c>
      <c r="D9" s="26">
        <f t="shared" si="1"/>
        <v>0.12763960581886438</v>
      </c>
      <c r="E9" s="4">
        <v>453</v>
      </c>
      <c r="F9" s="31">
        <f t="shared" si="2"/>
        <v>0.15439672801635992</v>
      </c>
      <c r="G9" s="7">
        <v>363</v>
      </c>
      <c r="H9" s="31">
        <f t="shared" si="3"/>
        <v>0.1049436253252385</v>
      </c>
      <c r="I9" s="38">
        <v>13.45</v>
      </c>
      <c r="J9" s="34">
        <v>13.55</v>
      </c>
      <c r="K9" s="5">
        <v>13.34</v>
      </c>
      <c r="L9" s="144">
        <f t="shared" si="4"/>
        <v>-0.21000000000000085</v>
      </c>
    </row>
    <row r="10" spans="1:12" ht="13.5" customHeight="1">
      <c r="A10" s="401"/>
      <c r="B10" s="143" t="s">
        <v>140</v>
      </c>
      <c r="C10" s="4">
        <f t="shared" si="0"/>
        <v>32</v>
      </c>
      <c r="D10" s="26">
        <f t="shared" si="1"/>
        <v>0.005005474737994682</v>
      </c>
      <c r="E10" s="4">
        <v>8</v>
      </c>
      <c r="F10" s="31">
        <f t="shared" si="2"/>
        <v>0.0027266530334014998</v>
      </c>
      <c r="G10" s="7">
        <v>24</v>
      </c>
      <c r="H10" s="31">
        <f t="shared" si="3"/>
        <v>0.006938421509106678</v>
      </c>
      <c r="I10" s="38">
        <v>12</v>
      </c>
      <c r="J10" s="34">
        <v>13.75</v>
      </c>
      <c r="K10" s="5">
        <v>11.42</v>
      </c>
      <c r="L10" s="144">
        <f t="shared" si="4"/>
        <v>-2.33</v>
      </c>
    </row>
    <row r="11" spans="1:12" ht="13.5" customHeight="1">
      <c r="A11" s="401"/>
      <c r="B11" s="143" t="s">
        <v>45</v>
      </c>
      <c r="C11" s="4">
        <f t="shared" si="0"/>
        <v>401</v>
      </c>
      <c r="D11" s="26">
        <f t="shared" si="1"/>
        <v>0.06272485531049586</v>
      </c>
      <c r="E11" s="4">
        <v>238</v>
      </c>
      <c r="F11" s="31">
        <f t="shared" si="2"/>
        <v>0.08111792774369461</v>
      </c>
      <c r="G11" s="7">
        <v>163</v>
      </c>
      <c r="H11" s="31">
        <f t="shared" si="3"/>
        <v>0.04712344608268285</v>
      </c>
      <c r="I11" s="38">
        <v>11.57</v>
      </c>
      <c r="J11" s="34">
        <v>11.56</v>
      </c>
      <c r="K11" s="5">
        <v>11.59</v>
      </c>
      <c r="L11" s="144">
        <f t="shared" si="4"/>
        <v>0.02999999999999936</v>
      </c>
    </row>
    <row r="12" spans="1:13" ht="13.5" customHeight="1" thickBot="1">
      <c r="A12" s="408"/>
      <c r="B12" s="143" t="s">
        <v>48</v>
      </c>
      <c r="C12" s="4">
        <f t="shared" si="0"/>
        <v>147</v>
      </c>
      <c r="D12" s="26">
        <f t="shared" si="1"/>
        <v>0.02299389957766307</v>
      </c>
      <c r="E12" s="4">
        <v>19</v>
      </c>
      <c r="F12" s="31">
        <f t="shared" si="2"/>
        <v>0.006475800954328562</v>
      </c>
      <c r="G12" s="7">
        <v>128</v>
      </c>
      <c r="H12" s="31">
        <f t="shared" si="3"/>
        <v>0.03700491471523562</v>
      </c>
      <c r="I12" s="38">
        <v>11.22</v>
      </c>
      <c r="J12" s="34">
        <v>6.89</v>
      </c>
      <c r="K12" s="5">
        <v>11.87</v>
      </c>
      <c r="L12" s="144">
        <f t="shared" si="4"/>
        <v>4.9799999999999995</v>
      </c>
      <c r="M12" s="39">
        <f>SUM(H5:H12)</f>
        <v>0.2963284186180978</v>
      </c>
    </row>
    <row r="13" spans="2:12" s="2" customFormat="1" ht="3.75" customHeight="1" thickBot="1">
      <c r="B13" s="145"/>
      <c r="C13" s="337">
        <f t="shared" si="0"/>
        <v>0</v>
      </c>
      <c r="D13" s="25"/>
      <c r="E13" s="16"/>
      <c r="F13" s="30"/>
      <c r="G13" s="17"/>
      <c r="H13" s="30"/>
      <c r="I13" s="20"/>
      <c r="J13" s="20"/>
      <c r="K13" s="16"/>
      <c r="L13" s="146"/>
    </row>
    <row r="14" spans="1:12" ht="14.25">
      <c r="A14" s="400" t="s">
        <v>84</v>
      </c>
      <c r="B14" s="143" t="s">
        <v>49</v>
      </c>
      <c r="C14" s="4">
        <f t="shared" si="0"/>
        <v>330</v>
      </c>
      <c r="D14" s="26">
        <f aca="true" t="shared" si="5" ref="D14:D19">C14/$C$37</f>
        <v>0.05161895823557015</v>
      </c>
      <c r="E14" s="4">
        <v>151</v>
      </c>
      <c r="F14" s="31">
        <f aca="true" t="shared" si="6" ref="F14:F19">E14/$E$37</f>
        <v>0.0514655760054533</v>
      </c>
      <c r="G14" s="7">
        <v>179</v>
      </c>
      <c r="H14" s="31">
        <f aca="true" t="shared" si="7" ref="H14:H19">G14/$G$37</f>
        <v>0.05174906042208731</v>
      </c>
      <c r="I14" s="38">
        <v>11.83</v>
      </c>
      <c r="J14" s="34">
        <v>10.6</v>
      </c>
      <c r="K14" s="5">
        <v>12.85</v>
      </c>
      <c r="L14" s="144">
        <f aca="true" t="shared" si="8" ref="L14:L19">K14-J14</f>
        <v>2.25</v>
      </c>
    </row>
    <row r="15" spans="1:12" ht="14.25">
      <c r="A15" s="401"/>
      <c r="B15" s="143" t="s">
        <v>59</v>
      </c>
      <c r="C15" s="4">
        <f t="shared" si="0"/>
        <v>139</v>
      </c>
      <c r="D15" s="26">
        <f t="shared" si="5"/>
        <v>0.0217425308931644</v>
      </c>
      <c r="E15" s="4">
        <v>8</v>
      </c>
      <c r="F15" s="31">
        <f t="shared" si="6"/>
        <v>0.0027266530334014998</v>
      </c>
      <c r="G15" s="7">
        <v>131</v>
      </c>
      <c r="H15" s="31">
        <f t="shared" si="7"/>
        <v>0.037872217403873955</v>
      </c>
      <c r="I15" s="38">
        <v>13.61</v>
      </c>
      <c r="J15" s="34">
        <v>13.5</v>
      </c>
      <c r="K15" s="5">
        <v>13.62</v>
      </c>
      <c r="L15" s="144">
        <f t="shared" si="8"/>
        <v>0.11999999999999922</v>
      </c>
    </row>
    <row r="16" spans="1:12" ht="14.25">
      <c r="A16" s="401"/>
      <c r="B16" s="143" t="s">
        <v>139</v>
      </c>
      <c r="C16" s="4">
        <f t="shared" si="0"/>
        <v>302</v>
      </c>
      <c r="D16" s="26">
        <f t="shared" si="5"/>
        <v>0.047239167839824805</v>
      </c>
      <c r="E16" s="4">
        <v>178</v>
      </c>
      <c r="F16" s="31">
        <f t="shared" si="6"/>
        <v>0.06066802999318337</v>
      </c>
      <c r="G16" s="7">
        <v>124</v>
      </c>
      <c r="H16" s="31">
        <f t="shared" si="7"/>
        <v>0.0358485111303845</v>
      </c>
      <c r="I16" s="38">
        <v>12.75</v>
      </c>
      <c r="J16" s="34">
        <v>12.66</v>
      </c>
      <c r="K16" s="5">
        <v>12.88</v>
      </c>
      <c r="L16" s="144">
        <f t="shared" si="8"/>
        <v>0.22000000000000064</v>
      </c>
    </row>
    <row r="17" spans="1:12" ht="14.25">
      <c r="A17" s="401"/>
      <c r="B17" s="143" t="s">
        <v>82</v>
      </c>
      <c r="C17" s="4">
        <f t="shared" si="0"/>
        <v>185</v>
      </c>
      <c r="D17" s="26">
        <f t="shared" si="5"/>
        <v>0.028937900829031752</v>
      </c>
      <c r="E17" s="14">
        <v>97</v>
      </c>
      <c r="F17" s="31">
        <f t="shared" si="6"/>
        <v>0.03306066802999318</v>
      </c>
      <c r="G17" s="7">
        <v>88</v>
      </c>
      <c r="H17" s="31">
        <f t="shared" si="7"/>
        <v>0.025440878866724487</v>
      </c>
      <c r="I17" s="38">
        <v>13.3</v>
      </c>
      <c r="J17" s="34">
        <v>13.27</v>
      </c>
      <c r="K17" s="5">
        <v>13.32</v>
      </c>
      <c r="L17" s="144">
        <f t="shared" si="8"/>
        <v>0.05000000000000071</v>
      </c>
    </row>
    <row r="18" spans="1:12" ht="14.25">
      <c r="A18" s="401"/>
      <c r="B18" s="143" t="s">
        <v>30</v>
      </c>
      <c r="C18" s="4">
        <f t="shared" si="0"/>
        <v>288</v>
      </c>
      <c r="D18" s="26">
        <f t="shared" si="5"/>
        <v>0.04504927264195214</v>
      </c>
      <c r="E18" s="4">
        <v>181</v>
      </c>
      <c r="F18" s="31">
        <f t="shared" si="6"/>
        <v>0.06169052488070893</v>
      </c>
      <c r="G18" s="7">
        <v>107</v>
      </c>
      <c r="H18" s="31">
        <f t="shared" si="7"/>
        <v>0.030933795894767274</v>
      </c>
      <c r="I18" s="38">
        <v>10.61</v>
      </c>
      <c r="J18" s="34">
        <v>10.03</v>
      </c>
      <c r="K18" s="5">
        <v>11.58</v>
      </c>
      <c r="L18" s="144">
        <f t="shared" si="8"/>
        <v>1.5500000000000007</v>
      </c>
    </row>
    <row r="19" spans="1:13" ht="14.25">
      <c r="A19" s="401"/>
      <c r="B19" s="143" t="s">
        <v>60</v>
      </c>
      <c r="C19" s="4">
        <f t="shared" si="0"/>
        <v>189</v>
      </c>
      <c r="D19" s="26">
        <f t="shared" si="5"/>
        <v>0.02956358517128109</v>
      </c>
      <c r="E19" s="4">
        <v>41</v>
      </c>
      <c r="F19" s="31">
        <f t="shared" si="6"/>
        <v>0.013974096796182686</v>
      </c>
      <c r="G19" s="7">
        <v>148</v>
      </c>
      <c r="H19" s="31">
        <f t="shared" si="7"/>
        <v>0.04278693263949118</v>
      </c>
      <c r="I19" s="38">
        <v>12.81</v>
      </c>
      <c r="J19" s="34">
        <v>10.01</v>
      </c>
      <c r="K19" s="5">
        <v>13.59</v>
      </c>
      <c r="L19" s="144">
        <f t="shared" si="8"/>
        <v>3.58</v>
      </c>
      <c r="M19" s="39">
        <f>SUM(H14:H19)</f>
        <v>0.22463139635732873</v>
      </c>
    </row>
    <row r="20" spans="2:12" ht="2.25" customHeight="1" thickBot="1">
      <c r="B20" s="147"/>
      <c r="C20" s="337">
        <f t="shared" si="0"/>
        <v>0</v>
      </c>
      <c r="D20" s="27"/>
      <c r="E20" s="18"/>
      <c r="F20" s="32"/>
      <c r="G20" s="19"/>
      <c r="H20" s="32"/>
      <c r="I20" s="21"/>
      <c r="J20" s="21"/>
      <c r="K20" s="21"/>
      <c r="L20" s="148"/>
    </row>
    <row r="21" spans="1:12" ht="12.75" customHeight="1">
      <c r="A21" s="400" t="s">
        <v>85</v>
      </c>
      <c r="B21" s="143" t="s">
        <v>58</v>
      </c>
      <c r="C21" s="4">
        <f>SUM(E21+G21)</f>
        <v>301</v>
      </c>
      <c r="D21" s="26">
        <f aca="true" t="shared" si="9" ref="D21:D31">C21/$C$37</f>
        <v>0.047082746754262474</v>
      </c>
      <c r="E21" s="4">
        <v>172</v>
      </c>
      <c r="F21" s="31">
        <f>E21/$E$37</f>
        <v>0.05862304021813224</v>
      </c>
      <c r="G21" s="7">
        <v>129</v>
      </c>
      <c r="H21" s="31">
        <f>G21/$G$37</f>
        <v>0.0372940156114484</v>
      </c>
      <c r="I21" s="38">
        <v>11.16</v>
      </c>
      <c r="J21" s="34">
        <v>10.66</v>
      </c>
      <c r="K21" s="5">
        <v>11.82</v>
      </c>
      <c r="L21" s="144">
        <f>K21-J21</f>
        <v>1.1600000000000001</v>
      </c>
    </row>
    <row r="22" spans="1:12" ht="12.75" customHeight="1">
      <c r="A22" s="401"/>
      <c r="B22" s="149" t="s">
        <v>3</v>
      </c>
      <c r="C22" s="4">
        <f aca="true" t="shared" si="10" ref="C22:C35">SUM(E22+G22)</f>
        <v>112</v>
      </c>
      <c r="D22" s="26">
        <f t="shared" si="9"/>
        <v>0.017519161582981387</v>
      </c>
      <c r="E22" s="4">
        <v>61</v>
      </c>
      <c r="F22" s="31">
        <f>E22/$E$37</f>
        <v>0.020790729379686436</v>
      </c>
      <c r="G22" s="7">
        <v>51</v>
      </c>
      <c r="H22" s="31">
        <f>G22/$G$37</f>
        <v>0.014744145706851692</v>
      </c>
      <c r="I22" s="38">
        <v>12.96</v>
      </c>
      <c r="J22" s="34">
        <v>13.58</v>
      </c>
      <c r="K22" s="5">
        <v>12.23</v>
      </c>
      <c r="L22" s="144">
        <f>K22-J22</f>
        <v>-1.3499999999999996</v>
      </c>
    </row>
    <row r="23" spans="2:12" ht="3" customHeight="1" thickBot="1">
      <c r="B23" s="147"/>
      <c r="C23" s="337">
        <f t="shared" si="10"/>
        <v>0</v>
      </c>
      <c r="D23" s="27">
        <f t="shared" si="9"/>
        <v>0</v>
      </c>
      <c r="E23" s="18"/>
      <c r="F23" s="32"/>
      <c r="G23" s="19"/>
      <c r="H23" s="32"/>
      <c r="I23" s="21"/>
      <c r="J23" s="21"/>
      <c r="K23" s="21"/>
      <c r="L23" s="148"/>
    </row>
    <row r="24" spans="1:12" ht="13.5" customHeight="1">
      <c r="A24" s="400" t="s">
        <v>86</v>
      </c>
      <c r="B24" s="143" t="s">
        <v>53</v>
      </c>
      <c r="C24" s="4">
        <f t="shared" si="10"/>
        <v>46</v>
      </c>
      <c r="D24" s="26">
        <f t="shared" si="9"/>
        <v>0.007195369935867355</v>
      </c>
      <c r="E24" s="4">
        <v>1</v>
      </c>
      <c r="F24" s="31">
        <f aca="true" t="shared" si="11" ref="F24:F31">E24/$E$37</f>
        <v>0.00034083162917518747</v>
      </c>
      <c r="G24" s="7">
        <v>45</v>
      </c>
      <c r="H24" s="31">
        <f aca="true" t="shared" si="12" ref="H24:H31">G24/$G$37</f>
        <v>0.013009540329575022</v>
      </c>
      <c r="I24" s="38">
        <v>13.86</v>
      </c>
      <c r="J24" s="34"/>
      <c r="K24" s="5">
        <v>13.86</v>
      </c>
      <c r="L24" s="144">
        <f aca="true" t="shared" si="13" ref="L24:L31">K24-J24</f>
        <v>13.86</v>
      </c>
    </row>
    <row r="25" spans="1:12" ht="13.5" customHeight="1">
      <c r="A25" s="401"/>
      <c r="B25" s="143" t="s">
        <v>43</v>
      </c>
      <c r="C25" s="4">
        <f t="shared" si="10"/>
        <v>51</v>
      </c>
      <c r="D25" s="26">
        <f t="shared" si="9"/>
        <v>0.007977475363679024</v>
      </c>
      <c r="E25" s="4">
        <v>27</v>
      </c>
      <c r="F25" s="31">
        <f t="shared" si="11"/>
        <v>0.009202453987730062</v>
      </c>
      <c r="G25" s="7">
        <v>24</v>
      </c>
      <c r="H25" s="31">
        <f t="shared" si="12"/>
        <v>0.006938421509106678</v>
      </c>
      <c r="I25" s="38">
        <v>12.28</v>
      </c>
      <c r="J25" s="34">
        <v>12.17</v>
      </c>
      <c r="K25" s="5">
        <v>12.42</v>
      </c>
      <c r="L25" s="144">
        <f t="shared" si="13"/>
        <v>0.25</v>
      </c>
    </row>
    <row r="26" spans="1:12" ht="13.5" customHeight="1">
      <c r="A26" s="401"/>
      <c r="B26" s="143" t="s">
        <v>55</v>
      </c>
      <c r="C26" s="4">
        <f t="shared" si="10"/>
        <v>210</v>
      </c>
      <c r="D26" s="26">
        <f t="shared" si="9"/>
        <v>0.0328484279680901</v>
      </c>
      <c r="E26" s="4">
        <v>38</v>
      </c>
      <c r="F26" s="31">
        <f t="shared" si="11"/>
        <v>0.012951601908657124</v>
      </c>
      <c r="G26" s="7">
        <v>172</v>
      </c>
      <c r="H26" s="31">
        <f t="shared" si="12"/>
        <v>0.04972535414859786</v>
      </c>
      <c r="I26" s="38">
        <v>13.13</v>
      </c>
      <c r="J26" s="34">
        <v>12.63</v>
      </c>
      <c r="K26" s="5">
        <v>13.24</v>
      </c>
      <c r="L26" s="144">
        <f t="shared" si="13"/>
        <v>0.6099999999999994</v>
      </c>
    </row>
    <row r="27" spans="1:12" ht="13.5" customHeight="1">
      <c r="A27" s="401"/>
      <c r="B27" s="143" t="s">
        <v>44</v>
      </c>
      <c r="C27" s="4">
        <f t="shared" si="10"/>
        <v>20</v>
      </c>
      <c r="D27" s="26">
        <f t="shared" si="9"/>
        <v>0.003128421711246676</v>
      </c>
      <c r="E27" s="4">
        <v>1</v>
      </c>
      <c r="F27" s="31">
        <f t="shared" si="11"/>
        <v>0.00034083162917518747</v>
      </c>
      <c r="G27" s="7">
        <v>19</v>
      </c>
      <c r="H27" s="31">
        <f t="shared" si="12"/>
        <v>0.005492917028042787</v>
      </c>
      <c r="I27" s="38">
        <v>16.6</v>
      </c>
      <c r="J27" s="34">
        <v>15</v>
      </c>
      <c r="K27" s="5">
        <v>16.68</v>
      </c>
      <c r="L27" s="144">
        <f t="shared" si="13"/>
        <v>1.6799999999999997</v>
      </c>
    </row>
    <row r="28" spans="1:12" ht="13.5" customHeight="1">
      <c r="A28" s="401"/>
      <c r="B28" s="143" t="s">
        <v>42</v>
      </c>
      <c r="C28" s="4">
        <f t="shared" si="10"/>
        <v>800</v>
      </c>
      <c r="D28" s="26">
        <f t="shared" si="9"/>
        <v>0.12513686844986704</v>
      </c>
      <c r="E28" s="4">
        <v>471</v>
      </c>
      <c r="F28" s="31">
        <f t="shared" si="11"/>
        <v>0.1605316973415133</v>
      </c>
      <c r="G28" s="7">
        <v>329</v>
      </c>
      <c r="H28" s="31">
        <f t="shared" si="12"/>
        <v>0.09511419485400405</v>
      </c>
      <c r="I28" s="38">
        <v>12.3</v>
      </c>
      <c r="J28" s="34">
        <v>12.01</v>
      </c>
      <c r="K28" s="5">
        <v>12.72</v>
      </c>
      <c r="L28" s="144">
        <f t="shared" si="13"/>
        <v>0.7100000000000009</v>
      </c>
    </row>
    <row r="29" spans="1:12" ht="13.5" customHeight="1">
      <c r="A29" s="401"/>
      <c r="B29" s="143" t="s">
        <v>25</v>
      </c>
      <c r="C29" s="4">
        <f t="shared" si="10"/>
        <v>38</v>
      </c>
      <c r="D29" s="26">
        <f t="shared" si="9"/>
        <v>0.0059440012513686845</v>
      </c>
      <c r="E29" s="4">
        <v>5</v>
      </c>
      <c r="F29" s="31">
        <f t="shared" si="11"/>
        <v>0.0017041581458759373</v>
      </c>
      <c r="G29" s="7">
        <v>33</v>
      </c>
      <c r="H29" s="31">
        <f t="shared" si="12"/>
        <v>0.009540329575021683</v>
      </c>
      <c r="I29" s="38">
        <v>10.63</v>
      </c>
      <c r="J29" s="34">
        <v>11.6</v>
      </c>
      <c r="K29" s="5">
        <v>10.48</v>
      </c>
      <c r="L29" s="144">
        <f t="shared" si="13"/>
        <v>-1.1199999999999992</v>
      </c>
    </row>
    <row r="30" spans="1:12" ht="13.5" customHeight="1">
      <c r="A30" s="401"/>
      <c r="B30" s="143" t="s">
        <v>51</v>
      </c>
      <c r="C30" s="4">
        <f t="shared" si="10"/>
        <v>507</v>
      </c>
      <c r="D30" s="26">
        <f t="shared" si="9"/>
        <v>0.07930549038010323</v>
      </c>
      <c r="E30" s="4">
        <v>227</v>
      </c>
      <c r="F30" s="31">
        <f t="shared" si="11"/>
        <v>0.07736877982276755</v>
      </c>
      <c r="G30" s="7">
        <v>280</v>
      </c>
      <c r="H30" s="31">
        <f t="shared" si="12"/>
        <v>0.08094825093957791</v>
      </c>
      <c r="I30" s="38">
        <v>12.05</v>
      </c>
      <c r="J30" s="34">
        <v>11.9</v>
      </c>
      <c r="K30" s="5">
        <v>12.18</v>
      </c>
      <c r="L30" s="144">
        <f t="shared" si="13"/>
        <v>0.27999999999999936</v>
      </c>
    </row>
    <row r="31" spans="1:13" ht="13.5" customHeight="1">
      <c r="A31" s="402"/>
      <c r="B31" s="143" t="s">
        <v>50</v>
      </c>
      <c r="C31" s="4">
        <f t="shared" si="10"/>
        <v>359</v>
      </c>
      <c r="D31" s="26">
        <f t="shared" si="9"/>
        <v>0.05615516971687783</v>
      </c>
      <c r="E31" s="4">
        <v>134</v>
      </c>
      <c r="F31" s="31">
        <f t="shared" si="11"/>
        <v>0.04567143830947512</v>
      </c>
      <c r="G31" s="7">
        <v>225</v>
      </c>
      <c r="H31" s="31">
        <f t="shared" si="12"/>
        <v>0.06504770164787511</v>
      </c>
      <c r="I31" s="38">
        <v>12.49</v>
      </c>
      <c r="J31" s="34">
        <v>12.21</v>
      </c>
      <c r="K31" s="5">
        <v>12.66</v>
      </c>
      <c r="L31" s="144">
        <f t="shared" si="13"/>
        <v>0.4499999999999993</v>
      </c>
      <c r="M31" s="39">
        <f>SUM(H24:H31)</f>
        <v>0.3258167100318011</v>
      </c>
    </row>
    <row r="32" spans="2:12" ht="3" customHeight="1" thickBot="1">
      <c r="B32" s="147"/>
      <c r="C32" s="337">
        <f t="shared" si="10"/>
        <v>0</v>
      </c>
      <c r="D32" s="27"/>
      <c r="E32" s="18"/>
      <c r="F32" s="32"/>
      <c r="G32" s="19"/>
      <c r="H32" s="32"/>
      <c r="I32" s="20"/>
      <c r="J32" s="20"/>
      <c r="K32" s="21"/>
      <c r="L32" s="148"/>
    </row>
    <row r="33" spans="1:12" ht="14.25">
      <c r="A33" s="397" t="s">
        <v>87</v>
      </c>
      <c r="B33" s="143" t="s">
        <v>57</v>
      </c>
      <c r="C33" s="4">
        <f t="shared" si="10"/>
        <v>158</v>
      </c>
      <c r="D33" s="26">
        <f>C33/$C$37</f>
        <v>0.02471453151884874</v>
      </c>
      <c r="E33" s="4">
        <v>33</v>
      </c>
      <c r="F33" s="31">
        <f>E33/$E$37</f>
        <v>0.011247443762781187</v>
      </c>
      <c r="G33" s="7">
        <v>125</v>
      </c>
      <c r="H33" s="31">
        <f>G33/$G$37</f>
        <v>0.03613761202659728</v>
      </c>
      <c r="I33" s="38">
        <v>12.92</v>
      </c>
      <c r="J33" s="34">
        <v>14.05</v>
      </c>
      <c r="K33" s="5">
        <v>12.62</v>
      </c>
      <c r="L33" s="144">
        <f>K33-J33</f>
        <v>-1.4300000000000015</v>
      </c>
    </row>
    <row r="34" spans="1:12" ht="14.25">
      <c r="A34" s="398"/>
      <c r="B34" s="143" t="s">
        <v>92</v>
      </c>
      <c r="C34" s="4">
        <f t="shared" si="10"/>
        <v>60</v>
      </c>
      <c r="D34" s="26">
        <f>C34/$C$37</f>
        <v>0.009385265133740028</v>
      </c>
      <c r="E34" s="4">
        <v>54</v>
      </c>
      <c r="F34" s="31">
        <f>E34/$E$37</f>
        <v>0.018404907975460124</v>
      </c>
      <c r="G34" s="7">
        <v>6</v>
      </c>
      <c r="H34" s="31">
        <f>G34/$G$37</f>
        <v>0.0017346053772766695</v>
      </c>
      <c r="I34" s="38">
        <v>9.02</v>
      </c>
      <c r="J34" s="34">
        <v>9.16</v>
      </c>
      <c r="K34" s="5">
        <v>7.75</v>
      </c>
      <c r="L34" s="144">
        <f>K34-J34</f>
        <v>-1.4100000000000001</v>
      </c>
    </row>
    <row r="35" spans="1:13" ht="15" thickBot="1">
      <c r="A35" s="399"/>
      <c r="B35" s="143" t="s">
        <v>31</v>
      </c>
      <c r="C35" s="4">
        <f t="shared" si="10"/>
        <v>418</v>
      </c>
      <c r="D35" s="26">
        <f>C35/$C$37</f>
        <v>0.06538401376505552</v>
      </c>
      <c r="E35" s="4">
        <v>199</v>
      </c>
      <c r="F35" s="31">
        <f>E35/$E$37</f>
        <v>0.0678254942058623</v>
      </c>
      <c r="G35" s="7">
        <v>219</v>
      </c>
      <c r="H35" s="31">
        <f>G35/$G$37</f>
        <v>0.06331309627059845</v>
      </c>
      <c r="I35" s="38">
        <v>11.3</v>
      </c>
      <c r="J35" s="34">
        <v>10.69</v>
      </c>
      <c r="K35" s="5">
        <v>11.84</v>
      </c>
      <c r="L35" s="144">
        <f>K35-J35</f>
        <v>1.1500000000000004</v>
      </c>
      <c r="M35" s="39">
        <f>SUM(H33:H35)</f>
        <v>0.1011853136744724</v>
      </c>
    </row>
    <row r="36" spans="2:12" ht="3" customHeight="1">
      <c r="B36" s="181"/>
      <c r="C36" s="22"/>
      <c r="D36" s="28"/>
      <c r="E36" s="22"/>
      <c r="F36" s="28"/>
      <c r="G36" s="22"/>
      <c r="H36" s="28"/>
      <c r="I36" s="22"/>
      <c r="J36" s="22"/>
      <c r="K36" s="22"/>
      <c r="L36" s="150"/>
    </row>
    <row r="37" spans="2:12" ht="12" customHeight="1">
      <c r="B37" s="143" t="s">
        <v>40</v>
      </c>
      <c r="C37" s="4">
        <f>SUM(C5:C35)</f>
        <v>6393</v>
      </c>
      <c r="D37" s="4"/>
      <c r="E37" s="4">
        <f>SUM(E5:E35)</f>
        <v>2934</v>
      </c>
      <c r="F37" s="4"/>
      <c r="G37" s="4">
        <f>SUM(G5:G35)</f>
        <v>3459</v>
      </c>
      <c r="H37" s="4"/>
      <c r="I37" s="38">
        <v>12.3</v>
      </c>
      <c r="J37" s="15">
        <v>11.84</v>
      </c>
      <c r="K37" s="15">
        <v>12.69</v>
      </c>
      <c r="L37" s="144">
        <f>K37-J37</f>
        <v>0.8499999999999996</v>
      </c>
    </row>
    <row r="38" spans="2:12" ht="6.75" customHeight="1">
      <c r="B38" s="189"/>
      <c r="C38" s="40"/>
      <c r="D38" s="41"/>
      <c r="E38" s="40"/>
      <c r="F38" s="42"/>
      <c r="G38" s="43"/>
      <c r="H38" s="42"/>
      <c r="I38" s="44"/>
      <c r="J38" s="45"/>
      <c r="K38" s="44"/>
      <c r="L38" s="151"/>
    </row>
    <row r="39" spans="2:12" ht="12" customHeight="1">
      <c r="B39" s="152" t="s">
        <v>94</v>
      </c>
      <c r="C39" s="46">
        <v>19</v>
      </c>
      <c r="D39" s="47"/>
      <c r="E39" s="46">
        <v>12</v>
      </c>
      <c r="F39" s="48"/>
      <c r="G39" s="49">
        <v>7</v>
      </c>
      <c r="H39" s="48"/>
      <c r="I39" s="50"/>
      <c r="J39" s="51"/>
      <c r="K39" s="50"/>
      <c r="L39" s="153"/>
    </row>
    <row r="40" spans="2:12" ht="12" customHeight="1">
      <c r="B40" s="152" t="s">
        <v>65</v>
      </c>
      <c r="C40" s="190">
        <f>C39/'stats lycées'!C28</f>
        <v>0.008833100883310088</v>
      </c>
      <c r="D40" s="182"/>
      <c r="E40" s="182">
        <f>E39/'stats lycées'!B27</f>
        <v>0.012121212121212121</v>
      </c>
      <c r="F40" s="183"/>
      <c r="G40" s="184">
        <f>G39/'stats lycées'!C27</f>
        <v>0.006029285099052541</v>
      </c>
      <c r="H40" s="48"/>
      <c r="I40" s="50"/>
      <c r="J40" s="51"/>
      <c r="K40" s="50"/>
      <c r="L40" s="153"/>
    </row>
    <row r="41" spans="2:12" ht="14.25" customHeight="1">
      <c r="B41" s="152" t="s">
        <v>93</v>
      </c>
      <c r="C41" s="46">
        <v>33</v>
      </c>
      <c r="D41" s="47"/>
      <c r="E41" s="185">
        <v>25</v>
      </c>
      <c r="F41" s="186"/>
      <c r="G41" s="187">
        <v>8</v>
      </c>
      <c r="H41" s="48"/>
      <c r="I41" s="50"/>
      <c r="J41" s="51"/>
      <c r="K41" s="50"/>
      <c r="L41" s="153"/>
    </row>
    <row r="42" spans="2:12" ht="14.25" customHeight="1">
      <c r="B42" s="152" t="s">
        <v>65</v>
      </c>
      <c r="C42" s="190">
        <f>C41/'stats lycées'!C28</f>
        <v>0.015341701534170154</v>
      </c>
      <c r="D42" s="182"/>
      <c r="E42" s="182">
        <f>E41/'stats lycées'!B27</f>
        <v>0.025252525252525252</v>
      </c>
      <c r="F42" s="183"/>
      <c r="G42" s="184">
        <f>G41/'stats lycées'!C27</f>
        <v>0.0068906115417743325</v>
      </c>
      <c r="H42" s="52"/>
      <c r="I42" s="35"/>
      <c r="K42" s="35"/>
      <c r="L42" s="154"/>
    </row>
    <row r="43" spans="2:12" ht="14.25" customHeight="1">
      <c r="B43" s="143" t="s">
        <v>5</v>
      </c>
      <c r="C43" s="12">
        <f>SUM(C5:C12)/C37</f>
        <v>0.29407164085718757</v>
      </c>
      <c r="D43" s="26"/>
      <c r="E43" s="12">
        <f>SUM(E5:E12)/E37</f>
        <v>0.29141104294478526</v>
      </c>
      <c r="F43" s="31"/>
      <c r="G43" s="13">
        <f>SUM(G5:G12)/G37</f>
        <v>0.2963284186180977</v>
      </c>
      <c r="H43" s="31"/>
      <c r="I43" s="15"/>
      <c r="J43" s="8"/>
      <c r="K43" s="5"/>
      <c r="L43" s="144"/>
    </row>
    <row r="44" spans="2:12" ht="12.75" customHeight="1">
      <c r="B44" s="143" t="s">
        <v>6</v>
      </c>
      <c r="C44" s="12">
        <f>SUM(C14:C19)/C37</f>
        <v>0.22415141561082433</v>
      </c>
      <c r="D44" s="26"/>
      <c r="E44" s="12">
        <f>SUM(E14:E19)/E37</f>
        <v>0.22358554873892297</v>
      </c>
      <c r="F44" s="31"/>
      <c r="G44" s="13">
        <f>SUM(G14:G19)/G37</f>
        <v>0.2246313963573287</v>
      </c>
      <c r="H44" s="31"/>
      <c r="I44" s="15"/>
      <c r="J44" s="8"/>
      <c r="K44" s="5"/>
      <c r="L44" s="144"/>
    </row>
    <row r="45" spans="2:12" ht="12.75" customHeight="1">
      <c r="B45" s="143" t="s">
        <v>7</v>
      </c>
      <c r="C45" s="12">
        <f>SUM(C21:C22)/C37</f>
        <v>0.06460190833724386</v>
      </c>
      <c r="D45" s="26"/>
      <c r="E45" s="12">
        <f>SUM(E21:E22)/E37</f>
        <v>0.07941376959781868</v>
      </c>
      <c r="F45" s="31"/>
      <c r="G45" s="13">
        <f>SUM(G21:G22)/G37</f>
        <v>0.05203816131830009</v>
      </c>
      <c r="H45" s="31"/>
      <c r="I45" s="15"/>
      <c r="J45" s="8"/>
      <c r="K45" s="5"/>
      <c r="L45" s="144"/>
    </row>
    <row r="46" spans="2:12" ht="12.75" customHeight="1">
      <c r="B46" s="143" t="s">
        <v>8</v>
      </c>
      <c r="C46" s="12">
        <f>SUM(C24:C31)/C37</f>
        <v>0.31769122477709993</v>
      </c>
      <c r="D46" s="26"/>
      <c r="E46" s="12">
        <f>SUM(E24:E31)/E37</f>
        <v>0.30811179277436945</v>
      </c>
      <c r="F46" s="31"/>
      <c r="G46" s="13">
        <f>SUM(G24:G31)/G37</f>
        <v>0.32581671003180107</v>
      </c>
      <c r="H46" s="31"/>
      <c r="I46" s="15"/>
      <c r="J46" s="8"/>
      <c r="K46" s="5"/>
      <c r="L46" s="144"/>
    </row>
    <row r="47" spans="2:12" ht="12.75" customHeight="1" thickBot="1">
      <c r="B47" s="155" t="s">
        <v>9</v>
      </c>
      <c r="C47" s="156">
        <f>SUM(C33:C35)/C37</f>
        <v>0.0994838104176443</v>
      </c>
      <c r="D47" s="157"/>
      <c r="E47" s="156">
        <f>SUM(E33:E35)/E37</f>
        <v>0.09747784594410361</v>
      </c>
      <c r="F47" s="158"/>
      <c r="G47" s="159">
        <f>SUM(G33:G35)/G37</f>
        <v>0.1011853136744724</v>
      </c>
      <c r="H47" s="158"/>
      <c r="I47" s="160"/>
      <c r="J47" s="161"/>
      <c r="K47" s="162"/>
      <c r="L47" s="163"/>
    </row>
  </sheetData>
  <sheetProtection/>
  <autoFilter ref="B1:B47"/>
  <mergeCells count="6">
    <mergeCell ref="A33:A35"/>
    <mergeCell ref="A24:A31"/>
    <mergeCell ref="B1:L1"/>
    <mergeCell ref="A5:A12"/>
    <mergeCell ref="A14:A19"/>
    <mergeCell ref="A21:A22"/>
  </mergeCells>
  <printOptions/>
  <pageMargins left="0.5118110236220472" right="0.4724409448818898" top="0.18" bottom="0.16" header="0.17" footer="0.16"/>
  <pageSetup horizontalDpi="300" verticalDpi="300" orientation="landscape" paperSize="9" scale="93" r:id="rId1"/>
  <headerFooter alignWithMargins="0">
    <oddHeader xml:space="preserve">&amp;CBILAN ACADEMIQUE DU BACCALAUREAT GENERAL ET TECHNOLOGIQUE 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Vice-Rectorat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delormef</dc:creator>
  <cp:keywords/>
  <dc:description/>
  <cp:lastModifiedBy>delphine clair</cp:lastModifiedBy>
  <cp:lastPrinted>2014-11-19T05:30:38Z</cp:lastPrinted>
  <dcterms:created xsi:type="dcterms:W3CDTF">2004-08-23T23:05:36Z</dcterms:created>
  <dcterms:modified xsi:type="dcterms:W3CDTF">2014-11-21T04:16:14Z</dcterms:modified>
  <cp:category/>
  <cp:version/>
  <cp:contentType/>
  <cp:contentStatus/>
</cp:coreProperties>
</file>