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tabRatio="848" activeTab="5"/>
  </bookViews>
  <sheets>
    <sheet name="PROPOSITIONS" sheetId="1" r:id="rId1"/>
    <sheet name="MODE EMPLOI" sheetId="2" r:id="rId2"/>
    <sheet name="FEUILLE DE RELEVE 3J ou 4J" sheetId="3" r:id="rId3"/>
    <sheet name="BAREMES TT" sheetId="4" r:id="rId4"/>
    <sheet name="NOTES PAR QUADRETTES" sheetId="5" r:id="rId5"/>
    <sheet name="NOTES PAR TRIPLETTES" sheetId="6" r:id="rId6"/>
    <sheet name="NOTES PAR DOUBLETTES" sheetId="7" r:id="rId7"/>
  </sheets>
  <definedNames>
    <definedName name="ecart">'BAREMES TT'!#REF!</definedName>
    <definedName name="Matrice_filles">'BAREMES TT'!$S$6:$X$23</definedName>
    <definedName name="Matrice_garçons">'BAREMES TT'!$AB$6:$AF$23</definedName>
    <definedName name="NColonne_filles">'BAREMES TT'!$S$4:$X$24</definedName>
    <definedName name="NColonne_garçons">'BAREMES TT'!$AB$4:$AF$24</definedName>
    <definedName name="NLigne_filles">'BAREMES TT'!$R$6:$Y$23</definedName>
    <definedName name="NLigne_garçons">'BAREMES TT'!$AA$6:$AG$23</definedName>
    <definedName name="VO">'BAREMES TT'!$F$4:$G$22</definedName>
    <definedName name="VOF">'BAREMES TT'!$L$4:$M$22</definedName>
    <definedName name="vol">'BAREMES TT'!$C$4:$D$28</definedName>
    <definedName name="VOLF">'BAREMES TT'!$I$4:$J$28</definedName>
    <definedName name="VOO">'BAREMES TT'!$O$4:$P$22</definedName>
    <definedName name="_xlnm.Print_Area" localSheetId="3">'BAREMES TT'!$A$1:$AM$38</definedName>
    <definedName name="_xlnm.Print_Area" localSheetId="6">'NOTES PAR DOUBLETTES'!$A$1:$AJ$10</definedName>
    <definedName name="_xlnm.Print_Area" localSheetId="5">'NOTES PAR TRIPLETTES'!$A$1:$AJ$143</definedName>
  </definedNames>
  <calcPr fullCalcOnLoad="1"/>
</workbook>
</file>

<file path=xl/sharedStrings.xml><?xml version="1.0" encoding="utf-8"?>
<sst xmlns="http://schemas.openxmlformats.org/spreadsheetml/2006/main" count="3814" uniqueCount="206">
  <si>
    <t>Total</t>
  </si>
  <si>
    <t>Score</t>
  </si>
  <si>
    <t>A</t>
  </si>
  <si>
    <t>B</t>
  </si>
  <si>
    <t>C</t>
  </si>
  <si>
    <t>N2</t>
  </si>
  <si>
    <t>N1</t>
  </si>
  <si>
    <t>Note</t>
  </si>
  <si>
    <t>Diffé</t>
  </si>
  <si>
    <t>Pts J</t>
  </si>
  <si>
    <t>% Comp</t>
  </si>
  <si>
    <t>MATCH 1</t>
  </si>
  <si>
    <t>MATCH 2</t>
  </si>
  <si>
    <t>MATCH 3</t>
  </si>
  <si>
    <t>Bareme volume</t>
  </si>
  <si>
    <t>%</t>
  </si>
  <si>
    <t>Diff</t>
  </si>
  <si>
    <t>VOL</t>
  </si>
  <si>
    <t>VO</t>
  </si>
  <si>
    <t>G</t>
  </si>
  <si>
    <t>F</t>
  </si>
  <si>
    <t>VOLF</t>
  </si>
  <si>
    <t>VOF</t>
  </si>
  <si>
    <t>N/20</t>
  </si>
  <si>
    <t>CLASSE :</t>
  </si>
  <si>
    <t>Sex</t>
  </si>
  <si>
    <t>Niv</t>
  </si>
  <si>
    <t>SEXE</t>
  </si>
  <si>
    <t>G OU F</t>
  </si>
  <si>
    <t>SCORES</t>
  </si>
  <si>
    <t>VOO</t>
  </si>
  <si>
    <t>N0</t>
  </si>
  <si>
    <t>N2 GARCONS</t>
  </si>
  <si>
    <t>N1 GARCONS</t>
  </si>
  <si>
    <t>N2 FILLES</t>
  </si>
  <si>
    <t>N1 FILLES</t>
  </si>
  <si>
    <t>N0 Garcons et Filles</t>
  </si>
  <si>
    <t>Cont</t>
  </si>
  <si>
    <t>C2</t>
  </si>
  <si>
    <t>C6</t>
  </si>
  <si>
    <t>C5</t>
  </si>
  <si>
    <t>C4</t>
  </si>
  <si>
    <t>C3</t>
  </si>
  <si>
    <t>C1</t>
  </si>
  <si>
    <t>TENNIS de TABLE - E.P.S</t>
  </si>
  <si>
    <t>TENNIS de TABLE</t>
  </si>
  <si>
    <t>NOTE TT</t>
  </si>
  <si>
    <t>N2/7</t>
  </si>
  <si>
    <t>(H1)</t>
  </si>
  <si>
    <t xml:space="preserve">Contexte </t>
  </si>
  <si>
    <t>C1 à C6</t>
  </si>
  <si>
    <t>(col F)</t>
  </si>
  <si>
    <t>Noms..</t>
  </si>
  <si>
    <t>FILLES</t>
  </si>
  <si>
    <t>GARCONS</t>
  </si>
  <si>
    <t>(D..)</t>
  </si>
  <si>
    <t>autre</t>
  </si>
  <si>
    <t>M1</t>
  </si>
  <si>
    <t>M2</t>
  </si>
  <si>
    <t>PROJET</t>
  </si>
  <si>
    <t>GAIN</t>
  </si>
  <si>
    <t>VOLUME</t>
  </si>
  <si>
    <t>ANALYSE / PROJET</t>
  </si>
  <si>
    <t>Contexte :</t>
  </si>
  <si>
    <t>D</t>
  </si>
  <si>
    <t>PPef</t>
  </si>
  <si>
    <t>PPfo</t>
  </si>
  <si>
    <t>PPpl</t>
  </si>
  <si>
    <t>POULE DE 3 JOUEURS</t>
  </si>
  <si>
    <t>L.A.</t>
  </si>
  <si>
    <t>(M1)</t>
  </si>
  <si>
    <t>Points marqués provoqués sur effet de balle</t>
  </si>
  <si>
    <t>Points marqués provoqués sur frappe forte</t>
  </si>
  <si>
    <t>Points marqués provoqués sur balle placée</t>
  </si>
  <si>
    <t>(col J)</t>
  </si>
  <si>
    <t>(col I)</t>
  </si>
  <si>
    <t>(col K)</t>
  </si>
  <si>
    <t>(col T)</t>
  </si>
  <si>
    <t>(col X)</t>
  </si>
  <si>
    <t>Sex :</t>
  </si>
  <si>
    <t>Proj 1</t>
  </si>
  <si>
    <t>Proj 2</t>
  </si>
  <si>
    <t>2/ RENSEIGNER LES CASES BLEUES</t>
  </si>
  <si>
    <t>1/ UTILISER LA FEUILLE DE RELEVE</t>
  </si>
  <si>
    <t>DATE :</t>
  </si>
  <si>
    <t>Réaliser les matchs dans l'ordre prévu par la fiche</t>
  </si>
  <si>
    <t>NIVEAU :</t>
  </si>
  <si>
    <t>TERRAIN N° :</t>
  </si>
  <si>
    <t>Thème : " Au cours d'un affrontement avec 2 partenaires différents mais de niveau proche…."</t>
  </si>
  <si>
    <t>…réaliser le maximum de Points de compétence, tout en gagnant ses matchs, avec le différentiel le plus large.</t>
  </si>
  <si>
    <t>1 match = 2 joueurs- 1 arbitre/secretaire/observateur</t>
  </si>
  <si>
    <t>PROJET DE JEU</t>
  </si>
  <si>
    <t>Si l'on part du principe qu'être compétent en Tennis de Table c'est :</t>
  </si>
  <si>
    <t>Et que quelque soit le niveau de jeu, les élèves vont utiliser les ressources motrices et techniques</t>
  </si>
  <si>
    <t># avoir la capacité à marquer plus de points que l'adversaire.</t>
  </si>
  <si>
    <t xml:space="preserve">La note tient compte de la capacité du joueur à marquer des points selon différentes </t>
  </si>
  <si>
    <t xml:space="preserve">Il prend en compte le niveau de jeu et le contexte ainsi que le différentiel de score et </t>
  </si>
  <si>
    <t>2/ GAIN DES RENCONTRES / 7 points</t>
  </si>
  <si>
    <t>Quelque soit son niveau, l'élève doit pouvoir s'identifier, face à son adversaire,</t>
  </si>
  <si>
    <t>("si je veux gagner, il faut mettre mon adversaire le plus loin possible de la balle, pour être sûr qu'il ne</t>
  </si>
  <si>
    <t>("si je veux gagner, il me faut pouvoir renvoyer toutes ces balles et donc me déplacer très vite")</t>
  </si>
  <si>
    <t>pour accéder à ces trois sous compétences (par du jeu placé, du jeu fort ou du jeu avec effets).</t>
  </si>
  <si>
    <t>Alors les critères d'évaluation doivent tenir compte de ces indicateurs dans l'élaboration de la note.</t>
  </si>
  <si>
    <t>("si je veux gagner, il me faut produire des actions sur la balle pour poser un problème à l'adversaire".)</t>
  </si>
  <si>
    <t>Dessiner les petits logos pour chacun</t>
  </si>
  <si>
    <t>des points marqués</t>
  </si>
  <si>
    <t>Puis noter le projet du profil de jeu du</t>
  </si>
  <si>
    <t>joueur</t>
  </si>
  <si>
    <t>POULE DE 2 JOUEURS</t>
  </si>
  <si>
    <t>3 Joueurs</t>
  </si>
  <si>
    <t>4 Joueurs</t>
  </si>
  <si>
    <t>POUR L'EVALUATION (feuille 3J ou 4J)</t>
  </si>
  <si>
    <t>Thème : " Au cours d'un affrontement avec 3 partenaires différents mais de niveau proche…."</t>
  </si>
  <si>
    <t>POULE DE 4 JOUEURS</t>
  </si>
  <si>
    <t>M3</t>
  </si>
  <si>
    <t># avoir la capacité à ne pas prendre de points directs et de points sur fautes provoqués</t>
  </si>
  <si>
    <t>forme de jeu produit</t>
  </si>
  <si>
    <t xml:space="preserve">La compétence se traduit en nombre de points marqués (directs ou non), et cela quelque soit la </t>
  </si>
  <si>
    <t>modalités : le jeu de sauvegarde (NA1), le jeu placé (NA2), le jeu fort (N1) et le jeu avec effet (N2)</t>
  </si>
  <si>
    <t>Les groupes doivent être fixés au moins 2 séances avant la séance d'évaluation.</t>
  </si>
  <si>
    <t>en nombre de points marqués provoqués sur jeu placé (PPpl) = changement de direction</t>
  </si>
  <si>
    <t>en nombre de points marqués provoqués sur jeu fort (PPf) = changement de vitesse</t>
  </si>
  <si>
    <t>l'observation est centrée sur la transformation de la trajectoire reçue.</t>
  </si>
  <si>
    <t>en nombre de points marqués provoqués sur jeu avec effet (PPef) = production ou changement d'effet.</t>
  </si>
  <si>
    <t>l'observation devra se faire en 3/4 arrière de la table.</t>
  </si>
  <si>
    <t>Proj 3</t>
  </si>
  <si>
    <t>RG</t>
  </si>
  <si>
    <t xml:space="preserve">le but du jeu est donc de gagner et, en utilisant la palette des coups possibles en sachant </t>
  </si>
  <si>
    <t>que certains coup sont plus complexe que d'autres.</t>
  </si>
  <si>
    <t>NA1 ET NA2</t>
  </si>
  <si>
    <t>NA</t>
  </si>
  <si>
    <t>ctxte</t>
  </si>
  <si>
    <t xml:space="preserve">C'est le nb d'apparition des points avec effets, forts ou placés, qui met l'élève </t>
  </si>
  <si>
    <t xml:space="preserve">dans un niveau (NA, N1 et N2) ; c'est l'enseignant qui détermine le contexte de jeu (C1 à C6) </t>
  </si>
  <si>
    <t>(NA = NA1 et NA2)</t>
  </si>
  <si>
    <t>Note = % de compétence à réaliser des points PPpl, PPf, Ppef qu'ils soient directs ou non</t>
  </si>
  <si>
    <t>le sexe. Chaque set se joue sur 29 mises en jeu max (2 services à la suite).</t>
  </si>
  <si>
    <t>chaque élève rencontre 2 adversaires AU MOINS.</t>
  </si>
  <si>
    <t>(Matchs en 15 pts)</t>
  </si>
  <si>
    <t>1 Match = 1 set de 15 points (le 1er à 15 est vainqueur)</t>
  </si>
  <si>
    <t>1.2.3</t>
  </si>
  <si>
    <t>PLACE</t>
  </si>
  <si>
    <t>FORT</t>
  </si>
  <si>
    <t>EFFET</t>
  </si>
  <si>
    <t>Plac</t>
  </si>
  <si>
    <t>Fort</t>
  </si>
  <si>
    <t>Effet</t>
  </si>
  <si>
    <t>E</t>
  </si>
  <si>
    <t>P</t>
  </si>
  <si>
    <t>PROJET 1</t>
  </si>
  <si>
    <t>PROJET 2</t>
  </si>
  <si>
    <t>PROJET 3</t>
  </si>
  <si>
    <t>plutôt Joueur placeur, fort ou avec effet ("je vais lui marquer bcp de points de compétence placé, fort ou avec effet")</t>
  </si>
  <si>
    <t>NOTE = % du Nb de pts placés, forts ou avec effet / Nb de points total marqués</t>
  </si>
  <si>
    <t>PROJET DE JEU 1 (Placeur, fort, avec effet)</t>
  </si>
  <si>
    <t>PROJET DE JEU 2 (Placeur, fort, avec effet)</t>
  </si>
  <si>
    <t>PROJET DE JEU 3 (Placeur, fort, avec effet)</t>
  </si>
  <si>
    <t>(col V)</t>
  </si>
  <si>
    <t>PLACEUR</t>
  </si>
  <si>
    <t>J s'identifie PLACEUR, JEU FORT ou JEU AVEC EFFET avant la rencontre en fonction de son adversaire</t>
  </si>
  <si>
    <t>qui sera retenu.</t>
  </si>
  <si>
    <t xml:space="preserve">Dans le cas où le nombre d'apparition des points est identique, c'est le niveau le plus élevé </t>
  </si>
  <si>
    <t>MATCH 4</t>
  </si>
  <si>
    <t>MATCH 5</t>
  </si>
  <si>
    <t>MATCH 6</t>
  </si>
  <si>
    <t>(SUR FICHIER QUADRETTES)</t>
  </si>
  <si>
    <t>Placé</t>
  </si>
  <si>
    <t>proj1</t>
  </si>
  <si>
    <t>proj2</t>
  </si>
  <si>
    <t xml:space="preserve">EVOLUTIONS DES PROPOSITIONS POUR PASSER DE L'ANALYSE A L'EVALUATION ET </t>
  </si>
  <si>
    <t># avoir la capacité à marquer le plus de points intentionnels dans une confrontation PREPAREE.</t>
  </si>
  <si>
    <t>me la renvoi pas" et donc produire des trajectoires différentes en tenant compte de l'analyse que j'ai fait de son jeu,</t>
  </si>
  <si>
    <t>et de mon jeu face à lui).</t>
  </si>
  <si>
    <t>1/ VOLUME, RYTHME, DEPLACEMENTS / 9 points</t>
  </si>
  <si>
    <t>3/ LE PROJET, ANALYSE DES RENCONTRES / 4 points</t>
  </si>
  <si>
    <t>N1/9</t>
  </si>
  <si>
    <t>N3/4</t>
  </si>
  <si>
    <t>DE L'EVALUATION A LA NOTE.      L.A. Mars 2012</t>
  </si>
  <si>
    <t>CLG TUBAND N.C.</t>
  </si>
  <si>
    <t>NIVEAU 2 - 2012</t>
  </si>
  <si>
    <t>TENNIS DE TABLE- EPS CLG TUBAND</t>
  </si>
  <si>
    <t>ROSAIRE</t>
  </si>
  <si>
    <t>RIBES</t>
  </si>
  <si>
    <t>RIBBES</t>
  </si>
  <si>
    <t>ANTOINE</t>
  </si>
  <si>
    <t>MORGANE</t>
  </si>
  <si>
    <t>CELINE</t>
  </si>
  <si>
    <t>NOA</t>
  </si>
  <si>
    <t>CLEMENT</t>
  </si>
  <si>
    <t>DYLAN</t>
  </si>
  <si>
    <t>JADE</t>
  </si>
  <si>
    <t>THOMAS</t>
  </si>
  <si>
    <t>LAURIE</t>
  </si>
  <si>
    <t>JUAN</t>
  </si>
  <si>
    <t>GUAN</t>
  </si>
  <si>
    <t>MATHILDE</t>
  </si>
  <si>
    <t>NOLWENN</t>
  </si>
  <si>
    <t>KILIAN</t>
  </si>
  <si>
    <t>ELISE</t>
  </si>
  <si>
    <t>MORGAN</t>
  </si>
  <si>
    <t>MELISSA</t>
  </si>
  <si>
    <t>BEN</t>
  </si>
  <si>
    <t>CLEMENTINE</t>
  </si>
  <si>
    <t>ANASTASIA</t>
  </si>
  <si>
    <t>TIPHANI</t>
  </si>
  <si>
    <t>ELISE M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</si>
</sst>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</numFmts>
  <fonts count="9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6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6"/>
      <color indexed="10"/>
      <name val="Arial"/>
      <family val="2"/>
    </font>
    <font>
      <sz val="6"/>
      <color indexed="12"/>
      <name val="Arial"/>
      <family val="2"/>
    </font>
    <font>
      <sz val="5"/>
      <name val="Arial"/>
      <family val="2"/>
    </font>
    <font>
      <sz val="8"/>
      <color indexed="10"/>
      <name val="Arial"/>
      <family val="2"/>
    </font>
    <font>
      <b/>
      <sz val="10"/>
      <name val="Berlin Sans FB Dem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sz val="20"/>
      <color indexed="12"/>
      <name val="Comic Sans MS"/>
      <family val="4"/>
    </font>
    <font>
      <b/>
      <sz val="10"/>
      <color indexed="8"/>
      <name val="Arial"/>
      <family val="2"/>
    </font>
    <font>
      <sz val="8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b/>
      <sz val="12"/>
      <color indexed="12"/>
      <name val="Comic Sans MS"/>
      <family val="4"/>
    </font>
    <font>
      <sz val="6"/>
      <name val="Comic Sans MS"/>
      <family val="4"/>
    </font>
    <font>
      <b/>
      <sz val="10"/>
      <color indexed="12"/>
      <name val="Comic Sans MS"/>
      <family val="4"/>
    </font>
    <font>
      <b/>
      <i/>
      <sz val="8"/>
      <color indexed="10"/>
      <name val="Comic Sans MS"/>
      <family val="4"/>
    </font>
    <font>
      <b/>
      <sz val="16"/>
      <name val="Comic Sans MS"/>
      <family val="4"/>
    </font>
    <font>
      <b/>
      <sz val="8"/>
      <color indexed="12"/>
      <name val="Comic Sans MS"/>
      <family val="4"/>
    </font>
    <font>
      <b/>
      <sz val="10"/>
      <color indexed="10"/>
      <name val="Comic Sans MS"/>
      <family val="4"/>
    </font>
    <font>
      <b/>
      <i/>
      <sz val="10"/>
      <name val="Comic Sans MS"/>
      <family val="4"/>
    </font>
    <font>
      <sz val="10"/>
      <color indexed="12"/>
      <name val="Comic Sans MS"/>
      <family val="4"/>
    </font>
    <font>
      <b/>
      <sz val="8"/>
      <color indexed="20"/>
      <name val="Comic Sans MS"/>
      <family val="4"/>
    </font>
    <font>
      <b/>
      <sz val="10"/>
      <name val="Comic Sans MS"/>
      <family val="4"/>
    </font>
    <font>
      <sz val="6"/>
      <color indexed="10"/>
      <name val="Comic Sans MS"/>
      <family val="4"/>
    </font>
    <font>
      <sz val="16"/>
      <color indexed="62"/>
      <name val="Comic Sans MS"/>
      <family val="4"/>
    </font>
    <font>
      <sz val="9"/>
      <color indexed="12"/>
      <name val="Comic Sans MS"/>
      <family val="4"/>
    </font>
    <font>
      <sz val="14"/>
      <name val="Comic Sans MS"/>
      <family val="4"/>
    </font>
    <font>
      <sz val="16"/>
      <name val="Comic Sans MS"/>
      <family val="4"/>
    </font>
    <font>
      <sz val="16"/>
      <color indexed="10"/>
      <name val="Comic Sans MS"/>
      <family val="4"/>
    </font>
    <font>
      <b/>
      <sz val="14"/>
      <color indexed="10"/>
      <name val="Comic Sans MS"/>
      <family val="4"/>
    </font>
    <font>
      <b/>
      <sz val="9"/>
      <name val="Comic Sans MS"/>
      <family val="4"/>
    </font>
    <font>
      <b/>
      <sz val="9"/>
      <color indexed="10"/>
      <name val="Comic Sans MS"/>
      <family val="4"/>
    </font>
    <font>
      <sz val="14"/>
      <color indexed="10"/>
      <name val="Comic Sans MS"/>
      <family val="4"/>
    </font>
    <font>
      <b/>
      <sz val="14"/>
      <name val="Comic Sans MS"/>
      <family val="4"/>
    </font>
    <font>
      <sz val="9"/>
      <name val="Comic Sans MS"/>
      <family val="4"/>
    </font>
    <font>
      <b/>
      <sz val="9"/>
      <name val="Arial"/>
      <family val="0"/>
    </font>
    <font>
      <sz val="9"/>
      <name val="Arial"/>
      <family val="0"/>
    </font>
    <font>
      <b/>
      <sz val="8"/>
      <name val="Arial Black"/>
      <family val="2"/>
    </font>
    <font>
      <sz val="7"/>
      <name val="Comic Sans MS"/>
      <family val="4"/>
    </font>
    <font>
      <b/>
      <sz val="11"/>
      <name val="Comic Sans MS"/>
      <family val="4"/>
    </font>
    <font>
      <b/>
      <sz val="8"/>
      <name val="Arial"/>
      <family val="2"/>
    </font>
    <font>
      <sz val="11"/>
      <name val="Comic Sans MS"/>
      <family val="4"/>
    </font>
    <font>
      <b/>
      <sz val="14"/>
      <name val="Arial"/>
      <family val="2"/>
    </font>
    <font>
      <b/>
      <sz val="8"/>
      <color indexed="10"/>
      <name val="Comic Sans MS"/>
      <family val="4"/>
    </font>
    <font>
      <b/>
      <sz val="7"/>
      <color indexed="48"/>
      <name val="Comic Sans MS"/>
      <family val="4"/>
    </font>
    <font>
      <b/>
      <sz val="8"/>
      <name val="Comic Sans MS"/>
      <family val="4"/>
    </font>
    <font>
      <sz val="12"/>
      <name val="Arial Black"/>
      <family val="2"/>
    </font>
    <font>
      <b/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0" borderId="0" applyNumberFormat="0" applyFill="0" applyBorder="0" applyAlignment="0" applyProtection="0"/>
    <xf numFmtId="0" fontId="82" fillId="26" borderId="1" applyNumberFormat="0" applyAlignment="0" applyProtection="0"/>
    <xf numFmtId="0" fontId="83" fillId="0" borderId="2" applyNumberFormat="0" applyFill="0" applyAlignment="0" applyProtection="0"/>
    <xf numFmtId="0" fontId="0" fillId="27" borderId="3" applyNumberFormat="0" applyFont="0" applyAlignment="0" applyProtection="0"/>
    <xf numFmtId="0" fontId="84" fillId="28" borderId="1" applyNumberFormat="0" applyAlignment="0" applyProtection="0"/>
    <xf numFmtId="0" fontId="85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6" fillId="30" borderId="0" applyNumberFormat="0" applyBorder="0" applyAlignment="0" applyProtection="0"/>
    <xf numFmtId="9" fontId="0" fillId="0" borderId="0" applyFont="0" applyFill="0" applyBorder="0" applyAlignment="0" applyProtection="0"/>
    <xf numFmtId="0" fontId="87" fillId="31" borderId="0" applyNumberFormat="0" applyBorder="0" applyAlignment="0" applyProtection="0"/>
    <xf numFmtId="0" fontId="88" fillId="26" borderId="4" applyNumberFormat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5" applyNumberFormat="0" applyFill="0" applyAlignment="0" applyProtection="0"/>
    <xf numFmtId="0" fontId="92" fillId="0" borderId="6" applyNumberFormat="0" applyFill="0" applyAlignment="0" applyProtection="0"/>
    <xf numFmtId="0" fontId="93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4" fillId="0" borderId="8" applyNumberFormat="0" applyFill="0" applyAlignment="0" applyProtection="0"/>
    <xf numFmtId="0" fontId="95" fillId="32" borderId="9" applyNumberFormat="0" applyAlignment="0" applyProtection="0"/>
  </cellStyleXfs>
  <cellXfs count="4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2" fontId="5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7" fillId="33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0" fontId="6" fillId="33" borderId="10" xfId="0" applyFont="1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10" xfId="0" applyFont="1" applyBorder="1" applyAlignment="1">
      <alignment horizontal="center"/>
    </xf>
    <xf numFmtId="2" fontId="18" fillId="33" borderId="10" xfId="0" applyNumberFormat="1" applyFont="1" applyFill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1" fillId="34" borderId="0" xfId="0" applyFont="1" applyFill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17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6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33" borderId="14" xfId="0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33" borderId="15" xfId="0" applyFont="1" applyFill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1" fillId="0" borderId="0" xfId="0" applyFont="1" applyAlignment="1">
      <alignment/>
    </xf>
    <xf numFmtId="0" fontId="10" fillId="0" borderId="17" xfId="0" applyFont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22" fillId="34" borderId="20" xfId="0" applyFont="1" applyFill="1" applyBorder="1" applyAlignment="1">
      <alignment horizontal="center"/>
    </xf>
    <xf numFmtId="0" fontId="22" fillId="34" borderId="13" xfId="0" applyFont="1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0" fontId="24" fillId="0" borderId="0" xfId="0" applyFont="1" applyFill="1" applyBorder="1" applyAlignment="1" applyProtection="1">
      <alignment horizontal="center"/>
      <protection locked="0"/>
    </xf>
    <xf numFmtId="0" fontId="25" fillId="0" borderId="0" xfId="0" applyFont="1" applyAlignment="1" applyProtection="1">
      <alignment/>
      <protection locked="0"/>
    </xf>
    <xf numFmtId="0" fontId="25" fillId="34" borderId="0" xfId="0" applyFont="1" applyFill="1" applyBorder="1" applyAlignment="1" applyProtection="1">
      <alignment/>
      <protection locked="0"/>
    </xf>
    <xf numFmtId="0" fontId="25" fillId="0" borderId="21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 locked="0"/>
    </xf>
    <xf numFmtId="0" fontId="27" fillId="33" borderId="0" xfId="0" applyFont="1" applyFill="1" applyBorder="1" applyAlignment="1" applyProtection="1">
      <alignment horizontal="center"/>
      <protection locked="0"/>
    </xf>
    <xf numFmtId="0" fontId="25" fillId="33" borderId="0" xfId="0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31" fillId="0" borderId="0" xfId="0" applyFont="1" applyFill="1" applyBorder="1" applyAlignment="1" applyProtection="1">
      <alignment horizontal="center"/>
      <protection/>
    </xf>
    <xf numFmtId="0" fontId="32" fillId="0" borderId="0" xfId="0" applyFont="1" applyFill="1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/>
      <protection locked="0"/>
    </xf>
    <xf numFmtId="0" fontId="27" fillId="0" borderId="20" xfId="0" applyFont="1" applyBorder="1" applyAlignment="1" applyProtection="1">
      <alignment horizontal="left"/>
      <protection/>
    </xf>
    <xf numFmtId="0" fontId="27" fillId="0" borderId="13" xfId="0" applyFont="1" applyBorder="1" applyAlignment="1" applyProtection="1">
      <alignment/>
      <protection/>
    </xf>
    <xf numFmtId="0" fontId="27" fillId="0" borderId="13" xfId="0" applyFont="1" applyBorder="1" applyAlignment="1" applyProtection="1">
      <alignment horizontal="center"/>
      <protection/>
    </xf>
    <xf numFmtId="0" fontId="25" fillId="34" borderId="13" xfId="0" applyFont="1" applyFill="1" applyBorder="1" applyAlignment="1" applyProtection="1">
      <alignment/>
      <protection locked="0"/>
    </xf>
    <xf numFmtId="0" fontId="27" fillId="0" borderId="13" xfId="0" applyFont="1" applyBorder="1" applyAlignment="1" applyProtection="1">
      <alignment horizontal="center"/>
      <protection locked="0"/>
    </xf>
    <xf numFmtId="0" fontId="23" fillId="0" borderId="13" xfId="0" applyFont="1" applyBorder="1" applyAlignment="1" applyProtection="1">
      <alignment horizontal="center"/>
      <protection/>
    </xf>
    <xf numFmtId="0" fontId="31" fillId="33" borderId="13" xfId="0" applyFont="1" applyFill="1" applyBorder="1" applyAlignment="1" applyProtection="1">
      <alignment horizontal="center"/>
      <protection locked="0"/>
    </xf>
    <xf numFmtId="14" fontId="23" fillId="0" borderId="13" xfId="0" applyNumberFormat="1" applyFont="1" applyBorder="1" applyAlignment="1" applyProtection="1">
      <alignment horizontal="center"/>
      <protection/>
    </xf>
    <xf numFmtId="0" fontId="23" fillId="0" borderId="22" xfId="0" applyFont="1" applyBorder="1" applyAlignment="1" applyProtection="1">
      <alignment horizontal="center"/>
      <protection/>
    </xf>
    <xf numFmtId="0" fontId="25" fillId="34" borderId="23" xfId="0" applyFont="1" applyFill="1" applyBorder="1" applyAlignment="1" applyProtection="1">
      <alignment/>
      <protection/>
    </xf>
    <xf numFmtId="0" fontId="23" fillId="0" borderId="10" xfId="0" applyFont="1" applyBorder="1" applyAlignment="1" applyProtection="1">
      <alignment horizontal="center"/>
      <protection/>
    </xf>
    <xf numFmtId="0" fontId="23" fillId="0" borderId="24" xfId="0" applyFont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2" fontId="34" fillId="0" borderId="0" xfId="0" applyNumberFormat="1" applyFont="1" applyFill="1" applyBorder="1" applyAlignment="1" applyProtection="1">
      <alignment horizontal="center"/>
      <protection/>
    </xf>
    <xf numFmtId="0" fontId="34" fillId="0" borderId="0" xfId="0" applyFont="1" applyFill="1" applyBorder="1" applyAlignment="1" applyProtection="1">
      <alignment horizontal="center"/>
      <protection/>
    </xf>
    <xf numFmtId="2" fontId="32" fillId="0" borderId="0" xfId="0" applyNumberFormat="1" applyFont="1" applyFill="1" applyBorder="1" applyAlignment="1" applyProtection="1">
      <alignment horizontal="center"/>
      <protection/>
    </xf>
    <xf numFmtId="0" fontId="35" fillId="33" borderId="23" xfId="0" applyFont="1" applyFill="1" applyBorder="1" applyAlignment="1" applyProtection="1">
      <alignment horizontal="center"/>
      <protection/>
    </xf>
    <xf numFmtId="0" fontId="31" fillId="33" borderId="10" xfId="0" applyFont="1" applyFill="1" applyBorder="1" applyAlignment="1" applyProtection="1">
      <alignment horizontal="center"/>
      <protection/>
    </xf>
    <xf numFmtId="0" fontId="23" fillId="35" borderId="10" xfId="0" applyFont="1" applyFill="1" applyBorder="1" applyAlignment="1" applyProtection="1">
      <alignment horizontal="left"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7" fillId="36" borderId="10" xfId="0" applyFont="1" applyFill="1" applyBorder="1" applyAlignment="1" applyProtection="1">
      <alignment horizontal="center"/>
      <protection locked="0"/>
    </xf>
    <xf numFmtId="0" fontId="27" fillId="0" borderId="10" xfId="0" applyFont="1" applyBorder="1" applyAlignment="1" applyProtection="1">
      <alignment horizontal="center"/>
      <protection/>
    </xf>
    <xf numFmtId="0" fontId="27" fillId="35" borderId="10" xfId="0" applyFont="1" applyFill="1" applyBorder="1" applyAlignment="1" applyProtection="1">
      <alignment horizontal="center"/>
      <protection locked="0"/>
    </xf>
    <xf numFmtId="9" fontId="27" fillId="0" borderId="10" xfId="0" applyNumberFormat="1" applyFont="1" applyBorder="1" applyAlignment="1" applyProtection="1">
      <alignment horizontal="center"/>
      <protection/>
    </xf>
    <xf numFmtId="172" fontId="27" fillId="0" borderId="10" xfId="0" applyNumberFormat="1" applyFont="1" applyBorder="1" applyAlignment="1" applyProtection="1">
      <alignment horizontal="center"/>
      <protection/>
    </xf>
    <xf numFmtId="0" fontId="27" fillId="33" borderId="24" xfId="0" applyFont="1" applyFill="1" applyBorder="1" applyAlignment="1" applyProtection="1">
      <alignment horizontal="center"/>
      <protection/>
    </xf>
    <xf numFmtId="0" fontId="36" fillId="0" borderId="23" xfId="0" applyFont="1" applyBorder="1" applyAlignment="1" applyProtection="1">
      <alignment horizontal="center"/>
      <protection/>
    </xf>
    <xf numFmtId="0" fontId="37" fillId="33" borderId="10" xfId="0" applyFont="1" applyFill="1" applyBorder="1" applyAlignment="1" applyProtection="1">
      <alignment horizontal="center"/>
      <protection/>
    </xf>
    <xf numFmtId="2" fontId="31" fillId="0" borderId="25" xfId="0" applyNumberFormat="1" applyFont="1" applyBorder="1" applyAlignment="1" applyProtection="1">
      <alignment horizontal="center"/>
      <protection/>
    </xf>
    <xf numFmtId="0" fontId="27" fillId="0" borderId="20" xfId="0" applyFont="1" applyBorder="1" applyAlignment="1" applyProtection="1">
      <alignment horizontal="center"/>
      <protection/>
    </xf>
    <xf numFmtId="0" fontId="23" fillId="34" borderId="13" xfId="0" applyFont="1" applyFill="1" applyBorder="1" applyAlignment="1" applyProtection="1">
      <alignment/>
      <protection locked="0"/>
    </xf>
    <xf numFmtId="172" fontId="27" fillId="0" borderId="13" xfId="0" applyNumberFormat="1" applyFont="1" applyBorder="1" applyAlignment="1" applyProtection="1">
      <alignment/>
      <protection/>
    </xf>
    <xf numFmtId="0" fontId="36" fillId="0" borderId="26" xfId="0" applyFont="1" applyBorder="1" applyAlignment="1" applyProtection="1">
      <alignment horizontal="center"/>
      <protection/>
    </xf>
    <xf numFmtId="0" fontId="23" fillId="0" borderId="27" xfId="0" applyFont="1" applyBorder="1" applyAlignment="1" applyProtection="1">
      <alignment horizontal="center"/>
      <protection/>
    </xf>
    <xf numFmtId="0" fontId="23" fillId="0" borderId="28" xfId="0" applyFont="1" applyBorder="1" applyAlignment="1" applyProtection="1">
      <alignment horizontal="center"/>
      <protection/>
    </xf>
    <xf numFmtId="0" fontId="36" fillId="0" borderId="17" xfId="0" applyFont="1" applyBorder="1" applyAlignment="1" applyProtection="1">
      <alignment horizontal="center"/>
      <protection/>
    </xf>
    <xf numFmtId="0" fontId="31" fillId="33" borderId="29" xfId="0" applyFont="1" applyFill="1" applyBorder="1" applyAlignment="1" applyProtection="1">
      <alignment horizontal="center"/>
      <protection/>
    </xf>
    <xf numFmtId="0" fontId="23" fillId="33" borderId="10" xfId="0" applyFont="1" applyFill="1" applyBorder="1" applyAlignment="1" applyProtection="1">
      <alignment horizontal="left"/>
      <protection/>
    </xf>
    <xf numFmtId="0" fontId="35" fillId="33" borderId="17" xfId="0" applyFont="1" applyFill="1" applyBorder="1" applyAlignment="1" applyProtection="1">
      <alignment horizontal="center"/>
      <protection/>
    </xf>
    <xf numFmtId="0" fontId="31" fillId="33" borderId="18" xfId="0" applyFont="1" applyFill="1" applyBorder="1" applyAlignment="1" applyProtection="1">
      <alignment horizontal="center"/>
      <protection/>
    </xf>
    <xf numFmtId="0" fontId="23" fillId="35" borderId="18" xfId="0" applyFont="1" applyFill="1" applyBorder="1" applyAlignment="1" applyProtection="1">
      <alignment horizontal="left"/>
      <protection locked="0"/>
    </xf>
    <xf numFmtId="0" fontId="23" fillId="0" borderId="18" xfId="0" applyFont="1" applyBorder="1" applyAlignment="1" applyProtection="1">
      <alignment horizontal="center"/>
      <protection locked="0"/>
    </xf>
    <xf numFmtId="0" fontId="27" fillId="36" borderId="18" xfId="0" applyFont="1" applyFill="1" applyBorder="1" applyAlignment="1" applyProtection="1">
      <alignment horizontal="center"/>
      <protection locked="0"/>
    </xf>
    <xf numFmtId="0" fontId="27" fillId="0" borderId="18" xfId="0" applyFont="1" applyBorder="1" applyAlignment="1" applyProtection="1">
      <alignment horizontal="center"/>
      <protection/>
    </xf>
    <xf numFmtId="0" fontId="27" fillId="35" borderId="18" xfId="0" applyFont="1" applyFill="1" applyBorder="1" applyAlignment="1" applyProtection="1">
      <alignment horizontal="center"/>
      <protection locked="0"/>
    </xf>
    <xf numFmtId="172" fontId="27" fillId="0" borderId="18" xfId="0" applyNumberFormat="1" applyFont="1" applyBorder="1" applyAlignment="1" applyProtection="1">
      <alignment horizontal="center"/>
      <protection/>
    </xf>
    <xf numFmtId="0" fontId="23" fillId="35" borderId="10" xfId="0" applyFont="1" applyFill="1" applyBorder="1" applyAlignment="1" applyProtection="1">
      <alignment horizontal="center"/>
      <protection locked="0"/>
    </xf>
    <xf numFmtId="173" fontId="23" fillId="0" borderId="10" xfId="0" applyNumberFormat="1" applyFont="1" applyBorder="1" applyAlignment="1" applyProtection="1">
      <alignment horizontal="center"/>
      <protection/>
    </xf>
    <xf numFmtId="1" fontId="23" fillId="0" borderId="10" xfId="0" applyNumberFormat="1" applyFont="1" applyBorder="1" applyAlignment="1" applyProtection="1">
      <alignment horizontal="center"/>
      <protection/>
    </xf>
    <xf numFmtId="173" fontId="31" fillId="0" borderId="25" xfId="0" applyNumberFormat="1" applyFont="1" applyBorder="1" applyAlignment="1" applyProtection="1">
      <alignment horizontal="center"/>
      <protection/>
    </xf>
    <xf numFmtId="0" fontId="36" fillId="0" borderId="0" xfId="0" applyFont="1" applyAlignment="1" applyProtection="1">
      <alignment/>
      <protection locked="0"/>
    </xf>
    <xf numFmtId="0" fontId="23" fillId="33" borderId="18" xfId="0" applyFont="1" applyFill="1" applyBorder="1" applyAlignment="1" applyProtection="1">
      <alignment horizontal="left"/>
      <protection/>
    </xf>
    <xf numFmtId="0" fontId="23" fillId="35" borderId="18" xfId="0" applyFont="1" applyFill="1" applyBorder="1" applyAlignment="1" applyProtection="1">
      <alignment horizontal="center"/>
      <protection locked="0"/>
    </xf>
    <xf numFmtId="173" fontId="23" fillId="0" borderId="18" xfId="0" applyNumberFormat="1" applyFont="1" applyBorder="1" applyAlignment="1" applyProtection="1">
      <alignment horizontal="center"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73" fontId="31" fillId="0" borderId="19" xfId="0" applyNumberFormat="1" applyFont="1" applyBorder="1" applyAlignment="1" applyProtection="1">
      <alignment horizontal="center"/>
      <protection/>
    </xf>
    <xf numFmtId="0" fontId="25" fillId="33" borderId="30" xfId="0" applyFont="1" applyFill="1" applyBorder="1" applyAlignment="1" applyProtection="1">
      <alignment/>
      <protection locked="0"/>
    </xf>
    <xf numFmtId="0" fontId="37" fillId="33" borderId="18" xfId="0" applyFont="1" applyFill="1" applyBorder="1" applyAlignment="1" applyProtection="1">
      <alignment horizontal="center"/>
      <protection/>
    </xf>
    <xf numFmtId="2" fontId="31" fillId="0" borderId="19" xfId="0" applyNumberFormat="1" applyFont="1" applyBorder="1" applyAlignment="1" applyProtection="1">
      <alignment horizontal="center"/>
      <protection/>
    </xf>
    <xf numFmtId="0" fontId="23" fillId="0" borderId="24" xfId="0" applyFont="1" applyBorder="1" applyAlignment="1" applyProtection="1">
      <alignment horizontal="center"/>
      <protection locked="0"/>
    </xf>
    <xf numFmtId="173" fontId="31" fillId="0" borderId="31" xfId="0" applyNumberFormat="1" applyFont="1" applyBorder="1" applyAlignment="1" applyProtection="1">
      <alignment horizontal="center"/>
      <protection/>
    </xf>
    <xf numFmtId="0" fontId="33" fillId="33" borderId="13" xfId="0" applyFont="1" applyFill="1" applyBorder="1" applyAlignment="1" applyProtection="1">
      <alignment horizontal="center"/>
      <protection locked="0"/>
    </xf>
    <xf numFmtId="0" fontId="33" fillId="33" borderId="13" xfId="0" applyFont="1" applyFill="1" applyBorder="1" applyAlignment="1" applyProtection="1">
      <alignment horizontal="center"/>
      <protection/>
    </xf>
    <xf numFmtId="2" fontId="39" fillId="0" borderId="10" xfId="0" applyNumberFormat="1" applyFont="1" applyBorder="1" applyAlignment="1" applyProtection="1">
      <alignment horizontal="center"/>
      <protection/>
    </xf>
    <xf numFmtId="0" fontId="39" fillId="0" borderId="24" xfId="0" applyFont="1" applyBorder="1" applyAlignment="1" applyProtection="1">
      <alignment horizontal="center"/>
      <protection/>
    </xf>
    <xf numFmtId="2" fontId="39" fillId="0" borderId="18" xfId="0" applyNumberFormat="1" applyFont="1" applyBorder="1" applyAlignment="1" applyProtection="1">
      <alignment horizontal="center"/>
      <protection/>
    </xf>
    <xf numFmtId="0" fontId="39" fillId="0" borderId="32" xfId="0" applyFont="1" applyBorder="1" applyAlignment="1" applyProtection="1">
      <alignment horizontal="center"/>
      <protection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2" fontId="45" fillId="37" borderId="33" xfId="0" applyNumberFormat="1" applyFont="1" applyFill="1" applyBorder="1" applyAlignment="1" applyProtection="1">
      <alignment horizontal="center"/>
      <protection/>
    </xf>
    <xf numFmtId="2" fontId="45" fillId="37" borderId="34" xfId="0" applyNumberFormat="1" applyFont="1" applyFill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right" vertical="center"/>
      <protection locked="0"/>
    </xf>
    <xf numFmtId="0" fontId="24" fillId="35" borderId="10" xfId="0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25" fillId="0" borderId="0" xfId="0" applyFont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0" fillId="35" borderId="35" xfId="0" applyFont="1" applyFill="1" applyBorder="1" applyAlignment="1">
      <alignment vertical="center"/>
    </xf>
    <xf numFmtId="0" fontId="46" fillId="0" borderId="36" xfId="0" applyFont="1" applyBorder="1" applyAlignment="1">
      <alignment vertical="center"/>
    </xf>
    <xf numFmtId="0" fontId="40" fillId="0" borderId="36" xfId="0" applyFont="1" applyBorder="1" applyAlignment="1">
      <alignment vertical="center"/>
    </xf>
    <xf numFmtId="0" fontId="40" fillId="0" borderId="37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0" fillId="35" borderId="38" xfId="0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0" fillId="35" borderId="0" xfId="0" applyFont="1" applyFill="1" applyBorder="1" applyAlignment="1">
      <alignment horizontal="center" vertical="center"/>
    </xf>
    <xf numFmtId="0" fontId="40" fillId="0" borderId="39" xfId="0" applyFont="1" applyBorder="1" applyAlignment="1">
      <alignment vertical="center"/>
    </xf>
    <xf numFmtId="0" fontId="47" fillId="0" borderId="38" xfId="0" applyFont="1" applyBorder="1" applyAlignment="1">
      <alignment vertical="center"/>
    </xf>
    <xf numFmtId="0" fontId="46" fillId="0" borderId="39" xfId="0" applyFont="1" applyBorder="1" applyAlignment="1">
      <alignment vertical="center"/>
    </xf>
    <xf numFmtId="0" fontId="47" fillId="0" borderId="40" xfId="0" applyFont="1" applyBorder="1" applyAlignment="1">
      <alignment vertical="center"/>
    </xf>
    <xf numFmtId="0" fontId="40" fillId="35" borderId="41" xfId="0" applyFont="1" applyFill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0" fillId="0" borderId="42" xfId="0" applyFont="1" applyBorder="1" applyAlignment="1">
      <alignment vertical="center"/>
    </xf>
    <xf numFmtId="0" fontId="40" fillId="35" borderId="43" xfId="0" applyFont="1" applyFill="1" applyBorder="1" applyAlignment="1">
      <alignment vertical="center"/>
    </xf>
    <xf numFmtId="0" fontId="40" fillId="35" borderId="44" xfId="0" applyFont="1" applyFill="1" applyBorder="1" applyAlignment="1">
      <alignment vertical="center"/>
    </xf>
    <xf numFmtId="0" fontId="40" fillId="0" borderId="44" xfId="0" applyFont="1" applyBorder="1" applyAlignment="1">
      <alignment vertical="center"/>
    </xf>
    <xf numFmtId="0" fontId="42" fillId="0" borderId="45" xfId="0" applyFont="1" applyBorder="1" applyAlignment="1">
      <alignment vertical="center"/>
    </xf>
    <xf numFmtId="0" fontId="42" fillId="0" borderId="46" xfId="0" applyFont="1" applyBorder="1" applyAlignment="1">
      <alignment vertical="center"/>
    </xf>
    <xf numFmtId="0" fontId="42" fillId="0" borderId="47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1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8" fillId="0" borderId="0" xfId="0" applyFont="1" applyAlignment="1">
      <alignment/>
    </xf>
    <xf numFmtId="0" fontId="0" fillId="0" borderId="37" xfId="0" applyBorder="1" applyAlignment="1">
      <alignment/>
    </xf>
    <xf numFmtId="0" fontId="0" fillId="0" borderId="43" xfId="0" applyBorder="1" applyAlignment="1">
      <alignment/>
    </xf>
    <xf numFmtId="0" fontId="44" fillId="0" borderId="35" xfId="0" applyFont="1" applyBorder="1" applyAlignment="1">
      <alignment/>
    </xf>
    <xf numFmtId="0" fontId="49" fillId="0" borderId="36" xfId="0" applyFont="1" applyBorder="1" applyAlignment="1">
      <alignment/>
    </xf>
    <xf numFmtId="0" fontId="50" fillId="0" borderId="36" xfId="0" applyFont="1" applyBorder="1" applyAlignment="1">
      <alignment/>
    </xf>
    <xf numFmtId="0" fontId="50" fillId="0" borderId="37" xfId="0" applyFont="1" applyBorder="1" applyAlignment="1">
      <alignment/>
    </xf>
    <xf numFmtId="0" fontId="50" fillId="0" borderId="0" xfId="0" applyFont="1" applyAlignment="1">
      <alignment/>
    </xf>
    <xf numFmtId="0" fontId="44" fillId="0" borderId="40" xfId="0" applyFont="1" applyBorder="1" applyAlignment="1">
      <alignment/>
    </xf>
    <xf numFmtId="0" fontId="0" fillId="0" borderId="41" xfId="0" applyBorder="1" applyAlignment="1">
      <alignment/>
    </xf>
    <xf numFmtId="0" fontId="49" fillId="0" borderId="41" xfId="0" applyFont="1" applyBorder="1" applyAlignment="1">
      <alignment/>
    </xf>
    <xf numFmtId="0" fontId="50" fillId="0" borderId="41" xfId="0" applyFont="1" applyBorder="1" applyAlignment="1">
      <alignment/>
    </xf>
    <xf numFmtId="0" fontId="50" fillId="0" borderId="42" xfId="0" applyFont="1" applyBorder="1" applyAlignment="1">
      <alignment/>
    </xf>
    <xf numFmtId="0" fontId="36" fillId="0" borderId="0" xfId="0" applyFont="1" applyAlignment="1">
      <alignment horizontal="center"/>
    </xf>
    <xf numFmtId="0" fontId="25" fillId="0" borderId="24" xfId="0" applyFont="1" applyBorder="1" applyAlignment="1">
      <alignment/>
    </xf>
    <xf numFmtId="0" fontId="25" fillId="0" borderId="48" xfId="0" applyFont="1" applyBorder="1" applyAlignment="1">
      <alignment/>
    </xf>
    <xf numFmtId="0" fontId="25" fillId="0" borderId="29" xfId="0" applyFont="1" applyBorder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51" fillId="0" borderId="47" xfId="0" applyFont="1" applyFill="1" applyBorder="1" applyAlignment="1">
      <alignment horizontal="center"/>
    </xf>
    <xf numFmtId="0" fontId="53" fillId="0" borderId="49" xfId="0" applyFont="1" applyBorder="1" applyAlignment="1">
      <alignment horizontal="center"/>
    </xf>
    <xf numFmtId="0" fontId="25" fillId="0" borderId="20" xfId="0" applyFont="1" applyBorder="1" applyAlignment="1">
      <alignment/>
    </xf>
    <xf numFmtId="0" fontId="25" fillId="0" borderId="13" xfId="0" applyFont="1" applyBorder="1" applyAlignment="1">
      <alignment/>
    </xf>
    <xf numFmtId="0" fontId="53" fillId="0" borderId="50" xfId="0" applyFont="1" applyBorder="1" applyAlignment="1">
      <alignment horizontal="center"/>
    </xf>
    <xf numFmtId="0" fontId="53" fillId="0" borderId="51" xfId="0" applyFont="1" applyBorder="1" applyAlignment="1">
      <alignment horizontal="center"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52" xfId="0" applyFont="1" applyBorder="1" applyAlignment="1">
      <alignment/>
    </xf>
    <xf numFmtId="0" fontId="25" fillId="0" borderId="53" xfId="0" applyFont="1" applyBorder="1" applyAlignment="1">
      <alignment/>
    </xf>
    <xf numFmtId="0" fontId="25" fillId="0" borderId="22" xfId="0" applyFont="1" applyBorder="1" applyAlignment="1">
      <alignment/>
    </xf>
    <xf numFmtId="0" fontId="36" fillId="0" borderId="54" xfId="0" applyFont="1" applyBorder="1" applyAlignment="1">
      <alignment horizontal="center"/>
    </xf>
    <xf numFmtId="0" fontId="36" fillId="0" borderId="55" xfId="0" applyFont="1" applyBorder="1" applyAlignment="1">
      <alignment horizontal="center"/>
    </xf>
    <xf numFmtId="0" fontId="36" fillId="0" borderId="5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57" xfId="0" applyBorder="1" applyAlignment="1">
      <alignment/>
    </xf>
    <xf numFmtId="0" fontId="25" fillId="0" borderId="32" xfId="0" applyFont="1" applyBorder="1" applyAlignment="1">
      <alignment/>
    </xf>
    <xf numFmtId="0" fontId="0" fillId="0" borderId="58" xfId="0" applyBorder="1" applyAlignment="1">
      <alignment/>
    </xf>
    <xf numFmtId="0" fontId="0" fillId="34" borderId="57" xfId="0" applyFill="1" applyBorder="1" applyAlignment="1">
      <alignment/>
    </xf>
    <xf numFmtId="0" fontId="0" fillId="34" borderId="59" xfId="0" applyFill="1" applyBorder="1" applyAlignment="1">
      <alignment/>
    </xf>
    <xf numFmtId="0" fontId="0" fillId="34" borderId="60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58" xfId="0" applyFill="1" applyBorder="1" applyAlignment="1">
      <alignment/>
    </xf>
    <xf numFmtId="0" fontId="0" fillId="34" borderId="34" xfId="0" applyFill="1" applyBorder="1" applyAlignment="1">
      <alignment/>
    </xf>
    <xf numFmtId="0" fontId="31" fillId="33" borderId="45" xfId="0" applyFont="1" applyFill="1" applyBorder="1" applyAlignment="1" applyProtection="1">
      <alignment horizontal="center"/>
      <protection locked="0"/>
    </xf>
    <xf numFmtId="0" fontId="52" fillId="0" borderId="39" xfId="0" applyFont="1" applyBorder="1" applyAlignment="1">
      <alignment/>
    </xf>
    <xf numFmtId="0" fontId="54" fillId="0" borderId="45" xfId="0" applyFont="1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49" fillId="0" borderId="0" xfId="0" applyFont="1" applyAlignment="1">
      <alignment/>
    </xf>
    <xf numFmtId="0" fontId="36" fillId="0" borderId="0" xfId="0" applyFont="1" applyAlignment="1">
      <alignment/>
    </xf>
    <xf numFmtId="0" fontId="40" fillId="0" borderId="54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23" fillId="0" borderId="14" xfId="0" applyFont="1" applyBorder="1" applyAlignment="1" applyProtection="1">
      <alignment horizontal="center"/>
      <protection/>
    </xf>
    <xf numFmtId="0" fontId="27" fillId="33" borderId="25" xfId="0" applyFont="1" applyFill="1" applyBorder="1" applyAlignment="1" applyProtection="1">
      <alignment horizontal="center"/>
      <protection/>
    </xf>
    <xf numFmtId="9" fontId="27" fillId="0" borderId="18" xfId="0" applyNumberFormat="1" applyFont="1" applyBorder="1" applyAlignment="1" applyProtection="1">
      <alignment horizontal="center"/>
      <protection/>
    </xf>
    <xf numFmtId="0" fontId="27" fillId="33" borderId="19" xfId="0" applyFont="1" applyFill="1" applyBorder="1" applyAlignment="1" applyProtection="1">
      <alignment horizontal="center"/>
      <protection/>
    </xf>
    <xf numFmtId="2" fontId="39" fillId="0" borderId="0" xfId="0" applyNumberFormat="1" applyFont="1" applyFill="1" applyBorder="1" applyAlignment="1" applyProtection="1">
      <alignment horizontal="center"/>
      <protection/>
    </xf>
    <xf numFmtId="0" fontId="39" fillId="0" borderId="0" xfId="0" applyFont="1" applyFill="1" applyBorder="1" applyAlignment="1" applyProtection="1">
      <alignment horizontal="center"/>
      <protection/>
    </xf>
    <xf numFmtId="2" fontId="45" fillId="0" borderId="0" xfId="0" applyNumberFormat="1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center"/>
      <protection/>
    </xf>
    <xf numFmtId="0" fontId="3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0" fontId="25" fillId="0" borderId="0" xfId="0" applyFont="1" applyFill="1" applyBorder="1" applyAlignment="1" applyProtection="1">
      <alignment/>
      <protection locked="0"/>
    </xf>
    <xf numFmtId="0" fontId="23" fillId="35" borderId="10" xfId="0" applyFont="1" applyFill="1" applyBorder="1" applyAlignment="1" applyProtection="1">
      <alignment horizontal="left"/>
      <protection/>
    </xf>
    <xf numFmtId="0" fontId="23" fillId="35" borderId="18" xfId="0" applyFont="1" applyFill="1" applyBorder="1" applyAlignment="1" applyProtection="1">
      <alignment horizontal="left"/>
      <protection/>
    </xf>
    <xf numFmtId="0" fontId="23" fillId="0" borderId="10" xfId="0" applyFont="1" applyFill="1" applyBorder="1" applyAlignment="1" applyProtection="1">
      <alignment horizontal="left"/>
      <protection locked="0"/>
    </xf>
    <xf numFmtId="0" fontId="23" fillId="0" borderId="18" xfId="0" applyFont="1" applyFill="1" applyBorder="1" applyAlignment="1" applyProtection="1">
      <alignment horizontal="left"/>
      <protection locked="0"/>
    </xf>
    <xf numFmtId="0" fontId="36" fillId="0" borderId="17" xfId="0" applyFont="1" applyFill="1" applyBorder="1" applyAlignment="1" applyProtection="1">
      <alignment horizontal="center"/>
      <protection/>
    </xf>
    <xf numFmtId="0" fontId="23" fillId="0" borderId="18" xfId="0" applyFont="1" applyFill="1" applyBorder="1" applyAlignment="1" applyProtection="1">
      <alignment horizontal="center"/>
      <protection locked="0"/>
    </xf>
    <xf numFmtId="173" fontId="23" fillId="0" borderId="18" xfId="0" applyNumberFormat="1" applyFont="1" applyFill="1" applyBorder="1" applyAlignment="1" applyProtection="1">
      <alignment horizontal="center"/>
      <protection/>
    </xf>
    <xf numFmtId="1" fontId="23" fillId="0" borderId="18" xfId="0" applyNumberFormat="1" applyFont="1" applyFill="1" applyBorder="1" applyAlignment="1" applyProtection="1">
      <alignment horizontal="center"/>
      <protection/>
    </xf>
    <xf numFmtId="0" fontId="23" fillId="35" borderId="10" xfId="0" applyFont="1" applyFill="1" applyBorder="1" applyAlignment="1" applyProtection="1">
      <alignment horizontal="center"/>
      <protection/>
    </xf>
    <xf numFmtId="1" fontId="23" fillId="35" borderId="10" xfId="0" applyNumberFormat="1" applyFont="1" applyFill="1" applyBorder="1" applyAlignment="1" applyProtection="1">
      <alignment horizontal="center"/>
      <protection/>
    </xf>
    <xf numFmtId="0" fontId="36" fillId="0" borderId="26" xfId="0" applyFont="1" applyFill="1" applyBorder="1" applyAlignment="1" applyProtection="1">
      <alignment horizontal="center"/>
      <protection/>
    </xf>
    <xf numFmtId="0" fontId="23" fillId="35" borderId="27" xfId="0" applyFont="1" applyFill="1" applyBorder="1" applyAlignment="1" applyProtection="1">
      <alignment horizontal="center"/>
      <protection locked="0"/>
    </xf>
    <xf numFmtId="1" fontId="23" fillId="35" borderId="27" xfId="0" applyNumberFormat="1" applyFont="1" applyFill="1" applyBorder="1" applyAlignment="1" applyProtection="1">
      <alignment horizontal="center"/>
      <protection/>
    </xf>
    <xf numFmtId="0" fontId="36" fillId="0" borderId="50" xfId="0" applyFont="1" applyBorder="1" applyAlignment="1" applyProtection="1">
      <alignment horizontal="center"/>
      <protection/>
    </xf>
    <xf numFmtId="0" fontId="36" fillId="0" borderId="51" xfId="0" applyFont="1" applyBorder="1" applyAlignment="1" applyProtection="1">
      <alignment horizontal="center"/>
      <protection/>
    </xf>
    <xf numFmtId="0" fontId="25" fillId="0" borderId="10" xfId="0" applyFont="1" applyBorder="1" applyAlignment="1" applyProtection="1">
      <alignment/>
      <protection locked="0"/>
    </xf>
    <xf numFmtId="0" fontId="25" fillId="0" borderId="35" xfId="0" applyFont="1" applyFill="1" applyBorder="1" applyAlignment="1" applyProtection="1">
      <alignment/>
      <protection locked="0"/>
    </xf>
    <xf numFmtId="0" fontId="25" fillId="0" borderId="25" xfId="0" applyFont="1" applyBorder="1" applyAlignment="1" applyProtection="1">
      <alignment/>
      <protection locked="0"/>
    </xf>
    <xf numFmtId="0" fontId="25" fillId="0" borderId="18" xfId="0" applyFont="1" applyBorder="1" applyAlignment="1" applyProtection="1">
      <alignment/>
      <protection locked="0"/>
    </xf>
    <xf numFmtId="0" fontId="25" fillId="0" borderId="19" xfId="0" applyFont="1" applyBorder="1" applyAlignment="1" applyProtection="1">
      <alignment/>
      <protection locked="0"/>
    </xf>
    <xf numFmtId="0" fontId="36" fillId="0" borderId="0" xfId="0" applyFont="1" applyFill="1" applyBorder="1" applyAlignment="1" applyProtection="1">
      <alignment horizontal="center"/>
      <protection locked="0"/>
    </xf>
    <xf numFmtId="0" fontId="36" fillId="0" borderId="40" xfId="0" applyFont="1" applyFill="1" applyBorder="1" applyAlignment="1" applyProtection="1">
      <alignment horizontal="center"/>
      <protection locked="0"/>
    </xf>
    <xf numFmtId="0" fontId="36" fillId="0" borderId="13" xfId="0" applyFont="1" applyBorder="1" applyAlignment="1" applyProtection="1">
      <alignment horizontal="center"/>
      <protection locked="0"/>
    </xf>
    <xf numFmtId="0" fontId="36" fillId="0" borderId="14" xfId="0" applyFont="1" applyBorder="1" applyAlignment="1" applyProtection="1">
      <alignment horizontal="center"/>
      <protection locked="0"/>
    </xf>
    <xf numFmtId="0" fontId="58" fillId="0" borderId="10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23" fillId="33" borderId="0" xfId="0" applyFont="1" applyFill="1" applyBorder="1" applyAlignment="1" applyProtection="1">
      <alignment horizontal="center" vertical="center"/>
      <protection locked="0"/>
    </xf>
    <xf numFmtId="173" fontId="23" fillId="35" borderId="10" xfId="0" applyNumberFormat="1" applyFont="1" applyFill="1" applyBorder="1" applyAlignment="1" applyProtection="1">
      <alignment horizontal="center"/>
      <protection/>
    </xf>
    <xf numFmtId="173" fontId="23" fillId="35" borderId="27" xfId="0" applyNumberFormat="1" applyFont="1" applyFill="1" applyBorder="1" applyAlignment="1" applyProtection="1">
      <alignment horizontal="center"/>
      <protection/>
    </xf>
    <xf numFmtId="0" fontId="27" fillId="33" borderId="10" xfId="0" applyFont="1" applyFill="1" applyBorder="1" applyAlignment="1" applyProtection="1">
      <alignment horizontal="center"/>
      <protection/>
    </xf>
    <xf numFmtId="0" fontId="27" fillId="33" borderId="18" xfId="0" applyFont="1" applyFill="1" applyBorder="1" applyAlignment="1" applyProtection="1">
      <alignment horizontal="center"/>
      <protection/>
    </xf>
    <xf numFmtId="2" fontId="23" fillId="0" borderId="10" xfId="0" applyNumberFormat="1" applyFont="1" applyBorder="1" applyAlignment="1" applyProtection="1">
      <alignment horizontal="center"/>
      <protection/>
    </xf>
    <xf numFmtId="0" fontId="36" fillId="0" borderId="0" xfId="0" applyFont="1" applyBorder="1" applyAlignment="1" applyProtection="1">
      <alignment horizontal="center"/>
      <protection/>
    </xf>
    <xf numFmtId="0" fontId="35" fillId="33" borderId="26" xfId="0" applyFont="1" applyFill="1" applyBorder="1" applyAlignment="1" applyProtection="1">
      <alignment horizontal="center"/>
      <protection/>
    </xf>
    <xf numFmtId="0" fontId="58" fillId="0" borderId="27" xfId="0" applyFont="1" applyBorder="1" applyAlignment="1">
      <alignment horizontal="center" vertical="center"/>
    </xf>
    <xf numFmtId="0" fontId="23" fillId="35" borderId="27" xfId="0" applyFont="1" applyFill="1" applyBorder="1" applyAlignment="1" applyProtection="1">
      <alignment horizontal="left"/>
      <protection locked="0"/>
    </xf>
    <xf numFmtId="0" fontId="23" fillId="0" borderId="27" xfId="0" applyFont="1" applyBorder="1" applyAlignment="1" applyProtection="1">
      <alignment horizontal="center"/>
      <protection locked="0"/>
    </xf>
    <xf numFmtId="0" fontId="27" fillId="36" borderId="27" xfId="0" applyFont="1" applyFill="1" applyBorder="1" applyAlignment="1" applyProtection="1">
      <alignment horizontal="center"/>
      <protection locked="0"/>
    </xf>
    <xf numFmtId="0" fontId="27" fillId="0" borderId="27" xfId="0" applyFont="1" applyBorder="1" applyAlignment="1" applyProtection="1">
      <alignment horizontal="center"/>
      <protection/>
    </xf>
    <xf numFmtId="0" fontId="27" fillId="35" borderId="27" xfId="0" applyFont="1" applyFill="1" applyBorder="1" applyAlignment="1" applyProtection="1">
      <alignment horizontal="center"/>
      <protection locked="0"/>
    </xf>
    <xf numFmtId="172" fontId="27" fillId="0" borderId="27" xfId="0" applyNumberFormat="1" applyFont="1" applyBorder="1" applyAlignment="1" applyProtection="1">
      <alignment horizontal="center"/>
      <protection/>
    </xf>
    <xf numFmtId="0" fontId="27" fillId="33" borderId="28" xfId="0" applyFont="1" applyFill="1" applyBorder="1" applyAlignment="1" applyProtection="1">
      <alignment horizontal="center"/>
      <protection/>
    </xf>
    <xf numFmtId="0" fontId="31" fillId="33" borderId="53" xfId="0" applyFont="1" applyFill="1" applyBorder="1" applyAlignment="1" applyProtection="1">
      <alignment horizontal="center"/>
      <protection/>
    </xf>
    <xf numFmtId="0" fontId="30" fillId="33" borderId="21" xfId="0" applyFont="1" applyFill="1" applyBorder="1" applyAlignment="1" applyProtection="1">
      <alignment horizontal="center" vertical="center"/>
      <protection locked="0"/>
    </xf>
    <xf numFmtId="0" fontId="30" fillId="33" borderId="0" xfId="0" applyFont="1" applyFill="1" applyBorder="1" applyAlignment="1" applyProtection="1">
      <alignment horizontal="center" vertical="center"/>
      <protection locked="0"/>
    </xf>
    <xf numFmtId="0" fontId="26" fillId="34" borderId="43" xfId="0" applyFont="1" applyFill="1" applyBorder="1" applyAlignment="1" applyProtection="1">
      <alignment horizontal="center" vertical="center"/>
      <protection locked="0"/>
    </xf>
    <xf numFmtId="0" fontId="26" fillId="34" borderId="44" xfId="0" applyFont="1" applyFill="1" applyBorder="1" applyAlignment="1" applyProtection="1">
      <alignment horizontal="center" vertical="center"/>
      <protection locked="0"/>
    </xf>
    <xf numFmtId="0" fontId="26" fillId="34" borderId="11" xfId="0" applyFont="1" applyFill="1" applyBorder="1" applyAlignment="1" applyProtection="1">
      <alignment horizontal="center" vertical="center"/>
      <protection locked="0"/>
    </xf>
    <xf numFmtId="0" fontId="40" fillId="35" borderId="44" xfId="0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 horizontal="center" vertical="center"/>
    </xf>
    <xf numFmtId="0" fontId="23" fillId="0" borderId="46" xfId="0" applyFont="1" applyBorder="1" applyAlignment="1">
      <alignment/>
    </xf>
    <xf numFmtId="0" fontId="0" fillId="0" borderId="16" xfId="0" applyBorder="1" applyAlignment="1">
      <alignment/>
    </xf>
    <xf numFmtId="0" fontId="25" fillId="34" borderId="44" xfId="0" applyFont="1" applyFill="1" applyBorder="1" applyAlignment="1" applyProtection="1">
      <alignment/>
      <protection locked="0"/>
    </xf>
    <xf numFmtId="0" fontId="0" fillId="0" borderId="10" xfId="0" applyFill="1" applyBorder="1" applyAlignment="1">
      <alignment horizontal="center"/>
    </xf>
    <xf numFmtId="2" fontId="23" fillId="0" borderId="20" xfId="0" applyNumberFormat="1" applyFont="1" applyBorder="1" applyAlignment="1" applyProtection="1">
      <alignment horizontal="center"/>
      <protection/>
    </xf>
    <xf numFmtId="2" fontId="23" fillId="0" borderId="13" xfId="0" applyNumberFormat="1" applyFont="1" applyBorder="1" applyAlignment="1" applyProtection="1">
      <alignment horizontal="center"/>
      <protection/>
    </xf>
    <xf numFmtId="2" fontId="23" fillId="0" borderId="14" xfId="0" applyNumberFormat="1" applyFont="1" applyBorder="1" applyAlignment="1" applyProtection="1">
      <alignment horizontal="center"/>
      <protection/>
    </xf>
    <xf numFmtId="2" fontId="23" fillId="0" borderId="23" xfId="0" applyNumberFormat="1" applyFont="1" applyBorder="1" applyAlignment="1" applyProtection="1">
      <alignment horizontal="center"/>
      <protection/>
    </xf>
    <xf numFmtId="2" fontId="23" fillId="0" borderId="25" xfId="0" applyNumberFormat="1" applyFont="1" applyBorder="1" applyAlignment="1" applyProtection="1">
      <alignment horizontal="center"/>
      <protection/>
    </xf>
    <xf numFmtId="2" fontId="23" fillId="0" borderId="17" xfId="0" applyNumberFormat="1" applyFont="1" applyBorder="1" applyAlignment="1" applyProtection="1">
      <alignment horizontal="center"/>
      <protection/>
    </xf>
    <xf numFmtId="2" fontId="23" fillId="0" borderId="18" xfId="0" applyNumberFormat="1" applyFont="1" applyBorder="1" applyAlignment="1" applyProtection="1">
      <alignment horizontal="center"/>
      <protection/>
    </xf>
    <xf numFmtId="2" fontId="23" fillId="0" borderId="19" xfId="0" applyNumberFormat="1" applyFont="1" applyBorder="1" applyAlignment="1" applyProtection="1">
      <alignment horizontal="center"/>
      <protection/>
    </xf>
    <xf numFmtId="2" fontId="23" fillId="0" borderId="22" xfId="0" applyNumberFormat="1" applyFont="1" applyBorder="1" applyAlignment="1" applyProtection="1">
      <alignment horizontal="center"/>
      <protection/>
    </xf>
    <xf numFmtId="2" fontId="23" fillId="0" borderId="24" xfId="0" applyNumberFormat="1" applyFont="1" applyBorder="1" applyAlignment="1" applyProtection="1">
      <alignment horizontal="center"/>
      <protection/>
    </xf>
    <xf numFmtId="2" fontId="23" fillId="0" borderId="32" xfId="0" applyNumberFormat="1" applyFont="1" applyBorder="1" applyAlignment="1" applyProtection="1">
      <alignment horizontal="center"/>
      <protection/>
    </xf>
    <xf numFmtId="0" fontId="40" fillId="35" borderId="43" xfId="0" applyFont="1" applyFill="1" applyBorder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36" fillId="0" borderId="33" xfId="0" applyFont="1" applyBorder="1" applyAlignment="1">
      <alignment vertical="center"/>
    </xf>
    <xf numFmtId="0" fontId="36" fillId="0" borderId="34" xfId="0" applyFont="1" applyBorder="1" applyAlignment="1">
      <alignment vertical="center"/>
    </xf>
    <xf numFmtId="0" fontId="60" fillId="0" borderId="45" xfId="0" applyFont="1" applyBorder="1" applyAlignment="1">
      <alignment horizontal="right"/>
    </xf>
    <xf numFmtId="0" fontId="61" fillId="0" borderId="59" xfId="0" applyFont="1" applyBorder="1" applyAlignment="1">
      <alignment horizontal="right"/>
    </xf>
    <xf numFmtId="0" fontId="61" fillId="0" borderId="16" xfId="0" applyFont="1" applyBorder="1" applyAlignment="1">
      <alignment horizontal="right"/>
    </xf>
    <xf numFmtId="0" fontId="23" fillId="0" borderId="0" xfId="0" applyFont="1" applyFill="1" applyBorder="1" applyAlignment="1" applyProtection="1">
      <alignment horizontal="center"/>
      <protection/>
    </xf>
    <xf numFmtId="2" fontId="23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7" fillId="0" borderId="0" xfId="0" applyFont="1" applyFill="1" applyBorder="1" applyAlignment="1" applyProtection="1">
      <alignment horizontal="center"/>
      <protection locked="0"/>
    </xf>
    <xf numFmtId="9" fontId="27" fillId="0" borderId="0" xfId="0" applyNumberFormat="1" applyFont="1" applyFill="1" applyBorder="1" applyAlignment="1" applyProtection="1">
      <alignment horizontal="center"/>
      <protection/>
    </xf>
    <xf numFmtId="172" fontId="27" fillId="0" borderId="0" xfId="0" applyNumberFormat="1" applyFont="1" applyFill="1" applyBorder="1" applyAlignment="1" applyProtection="1">
      <alignment horizontal="center"/>
      <protection/>
    </xf>
    <xf numFmtId="2" fontId="57" fillId="0" borderId="0" xfId="0" applyNumberFormat="1" applyFont="1" applyFill="1" applyBorder="1" applyAlignment="1" applyProtection="1">
      <alignment horizontal="center"/>
      <protection/>
    </xf>
    <xf numFmtId="0" fontId="57" fillId="0" borderId="0" xfId="0" applyFont="1" applyFill="1" applyBorder="1" applyAlignment="1" applyProtection="1">
      <alignment horizontal="center"/>
      <protection/>
    </xf>
    <xf numFmtId="0" fontId="59" fillId="0" borderId="0" xfId="0" applyFont="1" applyFill="1" applyBorder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center"/>
      <protection/>
    </xf>
    <xf numFmtId="0" fontId="58" fillId="0" borderId="0" xfId="0" applyFont="1" applyBorder="1" applyAlignment="1">
      <alignment horizontal="center" vertical="center"/>
    </xf>
    <xf numFmtId="0" fontId="31" fillId="33" borderId="0" xfId="0" applyFont="1" applyFill="1" applyBorder="1" applyAlignment="1" applyProtection="1">
      <alignment horizontal="center"/>
      <protection/>
    </xf>
    <xf numFmtId="0" fontId="23" fillId="33" borderId="0" xfId="0" applyFont="1" applyFill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center"/>
      <protection locked="0"/>
    </xf>
    <xf numFmtId="0" fontId="25" fillId="0" borderId="0" xfId="0" applyFont="1" applyFill="1" applyBorder="1" applyAlignment="1">
      <alignment horizontal="left" vertical="center"/>
    </xf>
    <xf numFmtId="0" fontId="31" fillId="0" borderId="10" xfId="0" applyFont="1" applyBorder="1" applyAlignment="1" applyProtection="1">
      <alignment horizontal="center"/>
      <protection locked="0"/>
    </xf>
    <xf numFmtId="0" fontId="55" fillId="35" borderId="0" xfId="0" applyFont="1" applyFill="1" applyBorder="1" applyAlignment="1">
      <alignment horizontal="center"/>
    </xf>
    <xf numFmtId="0" fontId="2" fillId="0" borderId="36" xfId="0" applyFont="1" applyBorder="1" applyAlignment="1">
      <alignment/>
    </xf>
    <xf numFmtId="0" fontId="59" fillId="34" borderId="25" xfId="0" applyFont="1" applyFill="1" applyBorder="1" applyAlignment="1" applyProtection="1">
      <alignment horizontal="center"/>
      <protection/>
    </xf>
    <xf numFmtId="0" fontId="59" fillId="34" borderId="25" xfId="0" applyFont="1" applyFill="1" applyBorder="1" applyAlignment="1" applyProtection="1">
      <alignment horizontal="center"/>
      <protection locked="0"/>
    </xf>
    <xf numFmtId="0" fontId="32" fillId="0" borderId="0" xfId="0" applyFont="1" applyAlignment="1">
      <alignment horizontal="center"/>
    </xf>
    <xf numFmtId="0" fontId="21" fillId="0" borderId="43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40" fillId="35" borderId="43" xfId="0" applyFont="1" applyFill="1" applyBorder="1" applyAlignment="1">
      <alignment horizontal="center" vertical="center"/>
    </xf>
    <xf numFmtId="0" fontId="40" fillId="35" borderId="44" xfId="0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35" borderId="35" xfId="0" applyFont="1" applyFill="1" applyBorder="1" applyAlignment="1">
      <alignment horizontal="left" vertical="center"/>
    </xf>
    <xf numFmtId="0" fontId="40" fillId="35" borderId="36" xfId="0" applyFont="1" applyFill="1" applyBorder="1" applyAlignment="1">
      <alignment horizontal="left" vertical="center"/>
    </xf>
    <xf numFmtId="0" fontId="40" fillId="35" borderId="38" xfId="0" applyFont="1" applyFill="1" applyBorder="1" applyAlignment="1">
      <alignment horizontal="left" vertical="center"/>
    </xf>
    <xf numFmtId="0" fontId="40" fillId="35" borderId="0" xfId="0" applyFont="1" applyFill="1" applyBorder="1" applyAlignment="1">
      <alignment horizontal="left" vertical="center"/>
    </xf>
    <xf numFmtId="0" fontId="40" fillId="35" borderId="40" xfId="0" applyFont="1" applyFill="1" applyBorder="1" applyAlignment="1">
      <alignment horizontal="left" vertical="center"/>
    </xf>
    <xf numFmtId="0" fontId="40" fillId="35" borderId="41" xfId="0" applyFont="1" applyFill="1" applyBorder="1" applyAlignment="1">
      <alignment horizontal="left" vertical="center"/>
    </xf>
    <xf numFmtId="0" fontId="49" fillId="0" borderId="43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23" fillId="0" borderId="35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56" fillId="0" borderId="35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  <xf numFmtId="0" fontId="56" fillId="0" borderId="40" xfId="0" applyFont="1" applyBorder="1" applyAlignment="1">
      <alignment horizontal="center" vertical="center"/>
    </xf>
    <xf numFmtId="0" fontId="56" fillId="0" borderId="42" xfId="0" applyFont="1" applyBorder="1" applyAlignment="1">
      <alignment horizontal="center" vertical="center"/>
    </xf>
    <xf numFmtId="0" fontId="55" fillId="35" borderId="38" xfId="0" applyFont="1" applyFill="1" applyBorder="1" applyAlignment="1">
      <alignment horizontal="center"/>
    </xf>
    <xf numFmtId="0" fontId="55" fillId="35" borderId="0" xfId="0" applyFon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38" fillId="37" borderId="43" xfId="0" applyFont="1" applyFill="1" applyBorder="1" applyAlignment="1" applyProtection="1">
      <alignment horizontal="center" vertical="center"/>
      <protection locked="0"/>
    </xf>
    <xf numFmtId="0" fontId="38" fillId="37" borderId="44" xfId="0" applyFont="1" applyFill="1" applyBorder="1" applyAlignment="1" applyProtection="1">
      <alignment horizontal="center" vertical="center"/>
      <protection locked="0"/>
    </xf>
    <xf numFmtId="0" fontId="38" fillId="37" borderId="11" xfId="0" applyFont="1" applyFill="1" applyBorder="1" applyAlignment="1" applyProtection="1">
      <alignment horizontal="center" vertical="center"/>
      <protection locked="0"/>
    </xf>
    <xf numFmtId="0" fontId="26" fillId="33" borderId="0" xfId="0" applyFont="1" applyFill="1" applyBorder="1" applyAlignment="1" applyProtection="1">
      <alignment horizontal="center" vertical="center"/>
      <protection locked="0"/>
    </xf>
    <xf numFmtId="0" fontId="29" fillId="33" borderId="20" xfId="0" applyFont="1" applyFill="1" applyBorder="1" applyAlignment="1" applyProtection="1">
      <alignment horizontal="center"/>
      <protection/>
    </xf>
    <xf numFmtId="0" fontId="29" fillId="33" borderId="13" xfId="0" applyFont="1" applyFill="1" applyBorder="1" applyAlignment="1" applyProtection="1">
      <alignment horizontal="center"/>
      <protection/>
    </xf>
    <xf numFmtId="0" fontId="29" fillId="33" borderId="14" xfId="0" applyFont="1" applyFill="1" applyBorder="1" applyAlignment="1" applyProtection="1">
      <alignment horizontal="center"/>
      <protection/>
    </xf>
    <xf numFmtId="0" fontId="29" fillId="0" borderId="20" xfId="0" applyFont="1" applyBorder="1" applyAlignment="1" applyProtection="1">
      <alignment horizontal="center"/>
      <protection/>
    </xf>
    <xf numFmtId="0" fontId="29" fillId="0" borderId="13" xfId="0" applyFont="1" applyBorder="1" applyAlignment="1" applyProtection="1">
      <alignment horizontal="center"/>
      <protection/>
    </xf>
    <xf numFmtId="0" fontId="29" fillId="0" borderId="14" xfId="0" applyFont="1" applyBorder="1" applyAlignment="1" applyProtection="1">
      <alignment horizontal="center"/>
      <protection/>
    </xf>
    <xf numFmtId="0" fontId="29" fillId="0" borderId="35" xfId="0" applyFont="1" applyBorder="1" applyAlignment="1" applyProtection="1">
      <alignment horizontal="center"/>
      <protection locked="0"/>
    </xf>
    <xf numFmtId="0" fontId="29" fillId="0" borderId="36" xfId="0" applyFont="1" applyBorder="1" applyAlignment="1" applyProtection="1">
      <alignment horizontal="center"/>
      <protection locked="0"/>
    </xf>
    <xf numFmtId="0" fontId="29" fillId="0" borderId="37" xfId="0" applyFont="1" applyBorder="1" applyAlignment="1" applyProtection="1">
      <alignment horizontal="center"/>
      <protection locked="0"/>
    </xf>
    <xf numFmtId="0" fontId="59" fillId="34" borderId="24" xfId="0" applyFont="1" applyFill="1" applyBorder="1" applyAlignment="1" applyProtection="1">
      <alignment horizontal="center"/>
      <protection locked="0"/>
    </xf>
    <xf numFmtId="0" fontId="59" fillId="34" borderId="48" xfId="0" applyFont="1" applyFill="1" applyBorder="1" applyAlignment="1" applyProtection="1">
      <alignment horizontal="center"/>
      <protection locked="0"/>
    </xf>
    <xf numFmtId="0" fontId="59" fillId="34" borderId="60" xfId="0" applyFont="1" applyFill="1" applyBorder="1" applyAlignment="1" applyProtection="1">
      <alignment horizontal="center"/>
      <protection locked="0"/>
    </xf>
    <xf numFmtId="0" fontId="25" fillId="0" borderId="35" xfId="0" applyFont="1" applyFill="1" applyBorder="1" applyAlignment="1" applyProtection="1">
      <alignment horizontal="center"/>
      <protection locked="0"/>
    </xf>
    <xf numFmtId="0" fontId="25" fillId="0" borderId="36" xfId="0" applyFont="1" applyFill="1" applyBorder="1" applyAlignment="1" applyProtection="1">
      <alignment horizontal="center"/>
      <protection locked="0"/>
    </xf>
    <xf numFmtId="0" fontId="25" fillId="0" borderId="37" xfId="0" applyFont="1" applyFill="1" applyBorder="1" applyAlignment="1" applyProtection="1">
      <alignment horizontal="center"/>
      <protection locked="0"/>
    </xf>
    <xf numFmtId="2" fontId="25" fillId="0" borderId="35" xfId="0" applyNumberFormat="1" applyFont="1" applyFill="1" applyBorder="1" applyAlignment="1" applyProtection="1">
      <alignment horizontal="center"/>
      <protection/>
    </xf>
    <xf numFmtId="2" fontId="25" fillId="0" borderId="36" xfId="0" applyNumberFormat="1" applyFont="1" applyFill="1" applyBorder="1" applyAlignment="1" applyProtection="1">
      <alignment horizontal="center"/>
      <protection/>
    </xf>
    <xf numFmtId="2" fontId="25" fillId="0" borderId="37" xfId="0" applyNumberFormat="1" applyFont="1" applyFill="1" applyBorder="1" applyAlignment="1" applyProtection="1">
      <alignment horizontal="center"/>
      <protection/>
    </xf>
    <xf numFmtId="2" fontId="31" fillId="0" borderId="28" xfId="0" applyNumberFormat="1" applyFont="1" applyFill="1" applyBorder="1" applyAlignment="1" applyProtection="1">
      <alignment horizontal="center"/>
      <protection/>
    </xf>
    <xf numFmtId="2" fontId="31" fillId="0" borderId="52" xfId="0" applyNumberFormat="1" applyFont="1" applyFill="1" applyBorder="1" applyAlignment="1" applyProtection="1">
      <alignment horizontal="center"/>
      <protection/>
    </xf>
    <xf numFmtId="2" fontId="31" fillId="0" borderId="62" xfId="0" applyNumberFormat="1" applyFont="1" applyFill="1" applyBorder="1" applyAlignment="1" applyProtection="1">
      <alignment horizontal="center"/>
      <protection/>
    </xf>
    <xf numFmtId="0" fontId="28" fillId="38" borderId="20" xfId="0" applyFont="1" applyFill="1" applyBorder="1" applyAlignment="1" applyProtection="1">
      <alignment horizontal="center" vertical="center"/>
      <protection/>
    </xf>
    <xf numFmtId="0" fontId="28" fillId="38" borderId="13" xfId="0" applyFont="1" applyFill="1" applyBorder="1" applyAlignment="1" applyProtection="1">
      <alignment horizontal="center" vertical="center"/>
      <protection/>
    </xf>
    <xf numFmtId="0" fontId="28" fillId="38" borderId="23" xfId="0" applyFont="1" applyFill="1" applyBorder="1" applyAlignment="1" applyProtection="1">
      <alignment horizontal="center" vertical="center"/>
      <protection/>
    </xf>
    <xf numFmtId="0" fontId="28" fillId="38" borderId="10" xfId="0" applyFont="1" applyFill="1" applyBorder="1" applyAlignment="1" applyProtection="1">
      <alignment horizontal="center" vertical="center"/>
      <protection/>
    </xf>
    <xf numFmtId="0" fontId="36" fillId="0" borderId="13" xfId="0" applyFont="1" applyFill="1" applyBorder="1" applyAlignment="1" applyProtection="1">
      <alignment horizontal="center"/>
      <protection/>
    </xf>
    <xf numFmtId="0" fontId="36" fillId="0" borderId="10" xfId="0" applyFont="1" applyFill="1" applyBorder="1" applyAlignment="1" applyProtection="1">
      <alignment horizontal="center"/>
      <protection/>
    </xf>
    <xf numFmtId="0" fontId="32" fillId="37" borderId="13" xfId="0" applyFont="1" applyFill="1" applyBorder="1" applyAlignment="1" applyProtection="1">
      <alignment horizontal="center"/>
      <protection/>
    </xf>
    <xf numFmtId="0" fontId="32" fillId="37" borderId="14" xfId="0" applyFont="1" applyFill="1" applyBorder="1" applyAlignment="1" applyProtection="1">
      <alignment horizontal="center"/>
      <protection/>
    </xf>
    <xf numFmtId="0" fontId="32" fillId="37" borderId="10" xfId="0" applyFont="1" applyFill="1" applyBorder="1" applyAlignment="1" applyProtection="1">
      <alignment horizontal="center"/>
      <protection/>
    </xf>
    <xf numFmtId="0" fontId="32" fillId="37" borderId="25" xfId="0" applyFont="1" applyFill="1" applyBorder="1" applyAlignment="1" applyProtection="1">
      <alignment horizontal="center"/>
      <protection/>
    </xf>
    <xf numFmtId="2" fontId="57" fillId="37" borderId="10" xfId="0" applyNumberFormat="1" applyFont="1" applyFill="1" applyBorder="1" applyAlignment="1" applyProtection="1">
      <alignment horizontal="center"/>
      <protection/>
    </xf>
    <xf numFmtId="0" fontId="57" fillId="37" borderId="25" xfId="0" applyFont="1" applyFill="1" applyBorder="1" applyAlignment="1" applyProtection="1">
      <alignment horizontal="center"/>
      <protection/>
    </xf>
    <xf numFmtId="0" fontId="59" fillId="0" borderId="23" xfId="0" applyFont="1" applyBorder="1" applyAlignment="1" applyProtection="1">
      <alignment horizontal="center"/>
      <protection/>
    </xf>
    <xf numFmtId="0" fontId="59" fillId="0" borderId="10" xfId="0" applyFont="1" applyBorder="1" applyAlignment="1" applyProtection="1">
      <alignment horizontal="center"/>
      <protection/>
    </xf>
    <xf numFmtId="2" fontId="23" fillId="0" borderId="10" xfId="0" applyNumberFormat="1" applyFont="1" applyFill="1" applyBorder="1" applyAlignment="1" applyProtection="1">
      <alignment horizontal="center"/>
      <protection/>
    </xf>
    <xf numFmtId="0" fontId="23" fillId="0" borderId="10" xfId="0" applyFont="1" applyFill="1" applyBorder="1" applyAlignment="1" applyProtection="1">
      <alignment horizontal="center"/>
      <protection/>
    </xf>
    <xf numFmtId="0" fontId="59" fillId="0" borderId="17" xfId="0" applyFont="1" applyBorder="1" applyAlignment="1" applyProtection="1">
      <alignment horizontal="center"/>
      <protection/>
    </xf>
    <xf numFmtId="0" fontId="59" fillId="0" borderId="18" xfId="0" applyFont="1" applyBorder="1" applyAlignment="1" applyProtection="1">
      <alignment horizontal="center"/>
      <protection/>
    </xf>
    <xf numFmtId="2" fontId="23" fillId="0" borderId="18" xfId="0" applyNumberFormat="1" applyFont="1" applyFill="1" applyBorder="1" applyAlignment="1" applyProtection="1">
      <alignment horizontal="center"/>
      <protection/>
    </xf>
    <xf numFmtId="0" fontId="23" fillId="0" borderId="18" xfId="0" applyFont="1" applyFill="1" applyBorder="1" applyAlignment="1" applyProtection="1">
      <alignment horizontal="center"/>
      <protection/>
    </xf>
    <xf numFmtId="2" fontId="57" fillId="37" borderId="18" xfId="0" applyNumberFormat="1" applyFont="1" applyFill="1" applyBorder="1" applyAlignment="1" applyProtection="1">
      <alignment horizontal="center"/>
      <protection/>
    </xf>
    <xf numFmtId="0" fontId="57" fillId="37" borderId="19" xfId="0" applyFont="1" applyFill="1" applyBorder="1" applyAlignment="1" applyProtection="1">
      <alignment horizontal="center"/>
      <protection/>
    </xf>
    <xf numFmtId="0" fontId="44" fillId="0" borderId="63" xfId="0" applyFont="1" applyFill="1" applyBorder="1" applyAlignment="1" applyProtection="1">
      <alignment horizontal="center"/>
      <protection/>
    </xf>
    <xf numFmtId="0" fontId="44" fillId="0" borderId="64" xfId="0" applyFont="1" applyFill="1" applyBorder="1" applyAlignment="1" applyProtection="1">
      <alignment horizontal="center"/>
      <protection/>
    </xf>
    <xf numFmtId="0" fontId="31" fillId="0" borderId="65" xfId="0" applyFont="1" applyBorder="1" applyAlignment="1" applyProtection="1">
      <alignment horizontal="center"/>
      <protection/>
    </xf>
    <xf numFmtId="0" fontId="31" fillId="0" borderId="66" xfId="0" applyFont="1" applyBorder="1" applyAlignment="1" applyProtection="1">
      <alignment horizontal="center"/>
      <protection/>
    </xf>
    <xf numFmtId="0" fontId="32" fillId="37" borderId="46" xfId="0" applyFont="1" applyFill="1" applyBorder="1" applyAlignment="1" applyProtection="1">
      <alignment horizontal="center"/>
      <protection/>
    </xf>
    <xf numFmtId="0" fontId="32" fillId="37" borderId="67" xfId="0" applyFont="1" applyFill="1" applyBorder="1" applyAlignment="1" applyProtection="1">
      <alignment horizontal="center"/>
      <protection/>
    </xf>
    <xf numFmtId="0" fontId="44" fillId="0" borderId="48" xfId="0" applyFont="1" applyFill="1" applyBorder="1" applyAlignment="1" applyProtection="1">
      <alignment horizontal="center"/>
      <protection/>
    </xf>
    <xf numFmtId="0" fontId="44" fillId="0" borderId="29" xfId="0" applyFont="1" applyFill="1" applyBorder="1" applyAlignment="1" applyProtection="1">
      <alignment horizontal="center"/>
      <protection/>
    </xf>
    <xf numFmtId="0" fontId="28" fillId="38" borderId="36" xfId="0" applyFont="1" applyFill="1" applyBorder="1" applyAlignment="1" applyProtection="1">
      <alignment horizontal="center" vertical="center"/>
      <protection/>
    </xf>
    <xf numFmtId="0" fontId="28" fillId="38" borderId="68" xfId="0" applyFont="1" applyFill="1" applyBorder="1" applyAlignment="1" applyProtection="1">
      <alignment horizontal="center" vertical="center"/>
      <protection/>
    </xf>
    <xf numFmtId="0" fontId="28" fillId="38" borderId="69" xfId="0" applyFont="1" applyFill="1" applyBorder="1" applyAlignment="1" applyProtection="1">
      <alignment horizontal="center" vertical="center"/>
      <protection/>
    </xf>
    <xf numFmtId="0" fontId="28" fillId="38" borderId="70" xfId="0" applyFont="1" applyFill="1" applyBorder="1" applyAlignment="1" applyProtection="1">
      <alignment horizontal="center" vertical="center"/>
      <protection/>
    </xf>
    <xf numFmtId="0" fontId="31" fillId="0" borderId="71" xfId="0" applyFont="1" applyBorder="1" applyAlignment="1" applyProtection="1">
      <alignment horizontal="center"/>
      <protection/>
    </xf>
    <xf numFmtId="0" fontId="31" fillId="0" borderId="12" xfId="0" applyFont="1" applyBorder="1" applyAlignment="1" applyProtection="1">
      <alignment horizontal="center"/>
      <protection/>
    </xf>
    <xf numFmtId="0" fontId="30" fillId="0" borderId="37" xfId="0" applyFont="1" applyFill="1" applyBorder="1" applyAlignment="1" applyProtection="1">
      <alignment horizontal="center" vertical="center"/>
      <protection/>
    </xf>
    <xf numFmtId="0" fontId="30" fillId="0" borderId="39" xfId="0" applyFont="1" applyFill="1" applyBorder="1" applyAlignment="1" applyProtection="1">
      <alignment horizontal="center" vertical="center"/>
      <protection/>
    </xf>
    <xf numFmtId="0" fontId="30" fillId="0" borderId="42" xfId="0" applyFont="1" applyFill="1" applyBorder="1" applyAlignment="1" applyProtection="1">
      <alignment horizontal="center" vertical="center"/>
      <protection/>
    </xf>
    <xf numFmtId="0" fontId="59" fillId="34" borderId="24" xfId="0" applyFont="1" applyFill="1" applyBorder="1" applyAlignment="1" applyProtection="1">
      <alignment horizontal="center"/>
      <protection/>
    </xf>
    <xf numFmtId="0" fontId="59" fillId="34" borderId="48" xfId="0" applyFont="1" applyFill="1" applyBorder="1" applyAlignment="1" applyProtection="1">
      <alignment horizontal="center"/>
      <protection/>
    </xf>
    <xf numFmtId="0" fontId="59" fillId="34" borderId="60" xfId="0" applyFont="1" applyFill="1" applyBorder="1" applyAlignment="1" applyProtection="1">
      <alignment horizontal="center"/>
      <protection/>
    </xf>
    <xf numFmtId="2" fontId="31" fillId="0" borderId="24" xfId="0" applyNumberFormat="1" applyFont="1" applyBorder="1" applyAlignment="1" applyProtection="1">
      <alignment horizontal="center"/>
      <protection/>
    </xf>
    <xf numFmtId="2" fontId="31" fillId="0" borderId="48" xfId="0" applyNumberFormat="1" applyFont="1" applyBorder="1" applyAlignment="1" applyProtection="1">
      <alignment horizontal="center"/>
      <protection/>
    </xf>
    <xf numFmtId="2" fontId="31" fillId="0" borderId="60" xfId="0" applyNumberFormat="1" applyFont="1" applyBorder="1" applyAlignment="1" applyProtection="1">
      <alignment horizontal="center"/>
      <protection/>
    </xf>
    <xf numFmtId="0" fontId="29" fillId="33" borderId="49" xfId="0" applyFont="1" applyFill="1" applyBorder="1" applyAlignment="1" applyProtection="1">
      <alignment horizontal="center"/>
      <protection/>
    </xf>
    <xf numFmtId="0" fontId="29" fillId="33" borderId="72" xfId="0" applyFont="1" applyFill="1" applyBorder="1" applyAlignment="1" applyProtection="1">
      <alignment horizontal="center"/>
      <protection/>
    </xf>
    <xf numFmtId="0" fontId="29" fillId="33" borderId="57" xfId="0" applyFont="1" applyFill="1" applyBorder="1" applyAlignment="1" applyProtection="1">
      <alignment horizontal="center"/>
      <protection/>
    </xf>
    <xf numFmtId="0" fontId="29" fillId="0" borderId="35" xfId="0" applyFont="1" applyBorder="1" applyAlignment="1" applyProtection="1">
      <alignment horizontal="center"/>
      <protection/>
    </xf>
    <xf numFmtId="0" fontId="29" fillId="0" borderId="36" xfId="0" applyFont="1" applyBorder="1" applyAlignment="1" applyProtection="1">
      <alignment horizontal="center"/>
      <protection/>
    </xf>
    <xf numFmtId="0" fontId="29" fillId="0" borderId="37" xfId="0" applyFont="1" applyBorder="1" applyAlignment="1" applyProtection="1">
      <alignment horizontal="center"/>
      <protection/>
    </xf>
    <xf numFmtId="0" fontId="30" fillId="0" borderId="36" xfId="0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 vertical="center"/>
      <protection locked="0"/>
    </xf>
    <xf numFmtId="0" fontId="30" fillId="0" borderId="41" xfId="0" applyFont="1" applyBorder="1" applyAlignment="1" applyProtection="1">
      <alignment horizontal="center" vertical="center"/>
      <protection locked="0"/>
    </xf>
    <xf numFmtId="0" fontId="30" fillId="0" borderId="36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30" fillId="0" borderId="41" xfId="0" applyFont="1" applyFill="1" applyBorder="1" applyAlignment="1" applyProtection="1">
      <alignment horizontal="center" vertical="center"/>
      <protection/>
    </xf>
    <xf numFmtId="0" fontId="23" fillId="0" borderId="0" xfId="0" applyFont="1" applyBorder="1" applyAlignment="1" applyProtection="1">
      <alignment horizontal="right" vertical="center"/>
      <protection locked="0"/>
    </xf>
    <xf numFmtId="0" fontId="23" fillId="0" borderId="73" xfId="0" applyFont="1" applyBorder="1" applyAlignment="1" applyProtection="1">
      <alignment horizontal="right" vertical="center"/>
      <protection locked="0"/>
    </xf>
    <xf numFmtId="0" fontId="26" fillId="34" borderId="43" xfId="0" applyFont="1" applyFill="1" applyBorder="1" applyAlignment="1" applyProtection="1">
      <alignment horizontal="center" vertical="center"/>
      <protection locked="0"/>
    </xf>
    <xf numFmtId="0" fontId="26" fillId="34" borderId="44" xfId="0" applyFont="1" applyFill="1" applyBorder="1" applyAlignment="1" applyProtection="1">
      <alignment horizontal="center" vertical="center"/>
      <protection locked="0"/>
    </xf>
    <xf numFmtId="0" fontId="26" fillId="34" borderId="11" xfId="0" applyFont="1" applyFill="1" applyBorder="1" applyAlignment="1" applyProtection="1">
      <alignment horizontal="center" vertical="center"/>
      <protection locked="0"/>
    </xf>
    <xf numFmtId="0" fontId="30" fillId="33" borderId="41" xfId="0" applyFont="1" applyFill="1" applyBorder="1" applyAlignment="1" applyProtection="1">
      <alignment horizontal="center" vertical="center"/>
      <protection locked="0"/>
    </xf>
    <xf numFmtId="0" fontId="26" fillId="33" borderId="41" xfId="0" applyFont="1" applyFill="1" applyBorder="1" applyAlignment="1" applyProtection="1">
      <alignment horizontal="center" vertical="center"/>
      <protection locked="0"/>
    </xf>
    <xf numFmtId="0" fontId="44" fillId="0" borderId="50" xfId="0" applyFont="1" applyFill="1" applyBorder="1" applyAlignment="1" applyProtection="1">
      <alignment horizontal="center"/>
      <protection/>
    </xf>
    <xf numFmtId="0" fontId="44" fillId="0" borderId="51" xfId="0" applyFont="1" applyFill="1" applyBorder="1" applyAlignment="1" applyProtection="1">
      <alignment horizontal="center"/>
      <protection/>
    </xf>
    <xf numFmtId="0" fontId="28" fillId="38" borderId="35" xfId="0" applyFont="1" applyFill="1" applyBorder="1" applyAlignment="1" applyProtection="1">
      <alignment horizontal="center" vertical="center"/>
      <protection/>
    </xf>
    <xf numFmtId="0" fontId="28" fillId="38" borderId="74" xfId="0" applyFont="1" applyFill="1" applyBorder="1" applyAlignment="1" applyProtection="1">
      <alignment horizontal="center" vertical="center"/>
      <protection/>
    </xf>
    <xf numFmtId="0" fontId="30" fillId="0" borderId="35" xfId="0" applyFont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13</xdr:row>
      <xdr:rowOff>114300</xdr:rowOff>
    </xdr:from>
    <xdr:to>
      <xdr:col>4</xdr:col>
      <xdr:colOff>657225</xdr:colOff>
      <xdr:row>13</xdr:row>
      <xdr:rowOff>114300</xdr:rowOff>
    </xdr:to>
    <xdr:sp>
      <xdr:nvSpPr>
        <xdr:cNvPr id="1" name="Line 3"/>
        <xdr:cNvSpPr>
          <a:spLocks/>
        </xdr:cNvSpPr>
      </xdr:nvSpPr>
      <xdr:spPr>
        <a:xfrm flipH="1">
          <a:off x="2505075" y="3524250"/>
          <a:ext cx="12001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14</xdr:row>
      <xdr:rowOff>114300</xdr:rowOff>
    </xdr:from>
    <xdr:to>
      <xdr:col>4</xdr:col>
      <xdr:colOff>666750</xdr:colOff>
      <xdr:row>14</xdr:row>
      <xdr:rowOff>114300</xdr:rowOff>
    </xdr:to>
    <xdr:sp>
      <xdr:nvSpPr>
        <xdr:cNvPr id="2" name="Line 4"/>
        <xdr:cNvSpPr>
          <a:spLocks/>
        </xdr:cNvSpPr>
      </xdr:nvSpPr>
      <xdr:spPr>
        <a:xfrm flipH="1">
          <a:off x="2514600" y="3829050"/>
          <a:ext cx="12001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228600</xdr:colOff>
      <xdr:row>15</xdr:row>
      <xdr:rowOff>133350</xdr:rowOff>
    </xdr:from>
    <xdr:to>
      <xdr:col>4</xdr:col>
      <xdr:colOff>666750</xdr:colOff>
      <xdr:row>15</xdr:row>
      <xdr:rowOff>133350</xdr:rowOff>
    </xdr:to>
    <xdr:sp>
      <xdr:nvSpPr>
        <xdr:cNvPr id="3" name="Line 5"/>
        <xdr:cNvSpPr>
          <a:spLocks/>
        </xdr:cNvSpPr>
      </xdr:nvSpPr>
      <xdr:spPr>
        <a:xfrm flipH="1">
          <a:off x="2514600" y="4152900"/>
          <a:ext cx="120015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304800</xdr:colOff>
      <xdr:row>13</xdr:row>
      <xdr:rowOff>0</xdr:rowOff>
    </xdr:from>
    <xdr:to>
      <xdr:col>2</xdr:col>
      <xdr:colOff>485775</xdr:colOff>
      <xdr:row>13</xdr:row>
      <xdr:rowOff>266700</xdr:rowOff>
    </xdr:to>
    <xdr:sp>
      <xdr:nvSpPr>
        <xdr:cNvPr id="4" name="AutoShape 6"/>
        <xdr:cNvSpPr>
          <a:spLocks/>
        </xdr:cNvSpPr>
      </xdr:nvSpPr>
      <xdr:spPr>
        <a:xfrm rot="12748270">
          <a:off x="1828800" y="3409950"/>
          <a:ext cx="180975" cy="26670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14</xdr:row>
      <xdr:rowOff>76200</xdr:rowOff>
    </xdr:from>
    <xdr:to>
      <xdr:col>2</xdr:col>
      <xdr:colOff>485775</xdr:colOff>
      <xdr:row>14</xdr:row>
      <xdr:rowOff>219075</xdr:rowOff>
    </xdr:to>
    <xdr:sp>
      <xdr:nvSpPr>
        <xdr:cNvPr id="5" name="Line 7"/>
        <xdr:cNvSpPr>
          <a:spLocks/>
        </xdr:cNvSpPr>
      </xdr:nvSpPr>
      <xdr:spPr>
        <a:xfrm>
          <a:off x="1762125" y="3790950"/>
          <a:ext cx="247650" cy="1428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15</xdr:row>
      <xdr:rowOff>76200</xdr:rowOff>
    </xdr:from>
    <xdr:to>
      <xdr:col>2</xdr:col>
      <xdr:colOff>495300</xdr:colOff>
      <xdr:row>15</xdr:row>
      <xdr:rowOff>228600</xdr:rowOff>
    </xdr:to>
    <xdr:sp>
      <xdr:nvSpPr>
        <xdr:cNvPr id="6" name="Rectangle 8"/>
        <xdr:cNvSpPr>
          <a:spLocks/>
        </xdr:cNvSpPr>
      </xdr:nvSpPr>
      <xdr:spPr>
        <a:xfrm>
          <a:off x="1838325" y="4095750"/>
          <a:ext cx="1809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447675</xdr:colOff>
      <xdr:row>10</xdr:row>
      <xdr:rowOff>133350</xdr:rowOff>
    </xdr:from>
    <xdr:to>
      <xdr:col>20</xdr:col>
      <xdr:colOff>447675</xdr:colOff>
      <xdr:row>12</xdr:row>
      <xdr:rowOff>152400</xdr:rowOff>
    </xdr:to>
    <xdr:sp>
      <xdr:nvSpPr>
        <xdr:cNvPr id="1" name="Line 9"/>
        <xdr:cNvSpPr>
          <a:spLocks/>
        </xdr:cNvSpPr>
      </xdr:nvSpPr>
      <xdr:spPr>
        <a:xfrm>
          <a:off x="8181975" y="2085975"/>
          <a:ext cx="0" cy="5619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38</xdr:row>
      <xdr:rowOff>0</xdr:rowOff>
    </xdr:from>
    <xdr:to>
      <xdr:col>17</xdr:col>
      <xdr:colOff>171450</xdr:colOff>
      <xdr:row>38</xdr:row>
      <xdr:rowOff>209550</xdr:rowOff>
    </xdr:to>
    <xdr:sp>
      <xdr:nvSpPr>
        <xdr:cNvPr id="2" name="AutoShape 10"/>
        <xdr:cNvSpPr>
          <a:spLocks/>
        </xdr:cNvSpPr>
      </xdr:nvSpPr>
      <xdr:spPr>
        <a:xfrm rot="12748270">
          <a:off x="6600825" y="7981950"/>
          <a:ext cx="161925" cy="20955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</xdr:colOff>
      <xdr:row>38</xdr:row>
      <xdr:rowOff>57150</xdr:rowOff>
    </xdr:from>
    <xdr:to>
      <xdr:col>18</xdr:col>
      <xdr:colOff>219075</xdr:colOff>
      <xdr:row>38</xdr:row>
      <xdr:rowOff>200025</xdr:rowOff>
    </xdr:to>
    <xdr:sp>
      <xdr:nvSpPr>
        <xdr:cNvPr id="3" name="Line 11"/>
        <xdr:cNvSpPr>
          <a:spLocks/>
        </xdr:cNvSpPr>
      </xdr:nvSpPr>
      <xdr:spPr>
        <a:xfrm>
          <a:off x="7000875" y="8039100"/>
          <a:ext cx="190500" cy="1428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38100</xdr:colOff>
      <xdr:row>38</xdr:row>
      <xdr:rowOff>66675</xdr:rowOff>
    </xdr:from>
    <xdr:to>
      <xdr:col>19</xdr:col>
      <xdr:colOff>161925</xdr:colOff>
      <xdr:row>38</xdr:row>
      <xdr:rowOff>209550</xdr:rowOff>
    </xdr:to>
    <xdr:sp>
      <xdr:nvSpPr>
        <xdr:cNvPr id="4" name="Rectangle 12"/>
        <xdr:cNvSpPr>
          <a:spLocks/>
        </xdr:cNvSpPr>
      </xdr:nvSpPr>
      <xdr:spPr>
        <a:xfrm>
          <a:off x="7391400" y="8048625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447675</xdr:colOff>
      <xdr:row>37</xdr:row>
      <xdr:rowOff>133350</xdr:rowOff>
    </xdr:from>
    <xdr:to>
      <xdr:col>20</xdr:col>
      <xdr:colOff>447675</xdr:colOff>
      <xdr:row>39</xdr:row>
      <xdr:rowOff>152400</xdr:rowOff>
    </xdr:to>
    <xdr:sp>
      <xdr:nvSpPr>
        <xdr:cNvPr id="5" name="Line 13"/>
        <xdr:cNvSpPr>
          <a:spLocks/>
        </xdr:cNvSpPr>
      </xdr:nvSpPr>
      <xdr:spPr>
        <a:xfrm>
          <a:off x="8181975" y="7896225"/>
          <a:ext cx="0" cy="4953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9525</xdr:colOff>
      <xdr:row>11</xdr:row>
      <xdr:rowOff>0</xdr:rowOff>
    </xdr:from>
    <xdr:to>
      <xdr:col>17</xdr:col>
      <xdr:colOff>171450</xdr:colOff>
      <xdr:row>11</xdr:row>
      <xdr:rowOff>209550</xdr:rowOff>
    </xdr:to>
    <xdr:sp>
      <xdr:nvSpPr>
        <xdr:cNvPr id="6" name="AutoShape 17"/>
        <xdr:cNvSpPr>
          <a:spLocks/>
        </xdr:cNvSpPr>
      </xdr:nvSpPr>
      <xdr:spPr>
        <a:xfrm rot="12748270">
          <a:off x="6600825" y="2209800"/>
          <a:ext cx="161925" cy="209550"/>
        </a:xfrm>
        <a:prstGeom prst="curved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28575</xdr:colOff>
      <xdr:row>11</xdr:row>
      <xdr:rowOff>57150</xdr:rowOff>
    </xdr:from>
    <xdr:to>
      <xdr:col>18</xdr:col>
      <xdr:colOff>219075</xdr:colOff>
      <xdr:row>11</xdr:row>
      <xdr:rowOff>200025</xdr:rowOff>
    </xdr:to>
    <xdr:sp>
      <xdr:nvSpPr>
        <xdr:cNvPr id="7" name="Line 18"/>
        <xdr:cNvSpPr>
          <a:spLocks/>
        </xdr:cNvSpPr>
      </xdr:nvSpPr>
      <xdr:spPr>
        <a:xfrm>
          <a:off x="7000875" y="2266950"/>
          <a:ext cx="190500" cy="1428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38100</xdr:colOff>
      <xdr:row>11</xdr:row>
      <xdr:rowOff>66675</xdr:rowOff>
    </xdr:from>
    <xdr:to>
      <xdr:col>19</xdr:col>
      <xdr:colOff>161925</xdr:colOff>
      <xdr:row>11</xdr:row>
      <xdr:rowOff>209550</xdr:rowOff>
    </xdr:to>
    <xdr:sp>
      <xdr:nvSpPr>
        <xdr:cNvPr id="8" name="Rectangle 19"/>
        <xdr:cNvSpPr>
          <a:spLocks/>
        </xdr:cNvSpPr>
      </xdr:nvSpPr>
      <xdr:spPr>
        <a:xfrm>
          <a:off x="7391400" y="2276475"/>
          <a:ext cx="1238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400050</xdr:colOff>
      <xdr:row>24</xdr:row>
      <xdr:rowOff>171450</xdr:rowOff>
    </xdr:from>
    <xdr:to>
      <xdr:col>28</xdr:col>
      <xdr:colOff>190500</xdr:colOff>
      <xdr:row>27</xdr:row>
      <xdr:rowOff>161925</xdr:rowOff>
    </xdr:to>
    <xdr:sp>
      <xdr:nvSpPr>
        <xdr:cNvPr id="1" name="WordArt 3"/>
        <xdr:cNvSpPr>
          <a:spLocks/>
        </xdr:cNvSpPr>
      </xdr:nvSpPr>
      <xdr:spPr>
        <a:xfrm>
          <a:off x="10734675" y="4705350"/>
          <a:ext cx="3790950" cy="5619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2375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Gain des matchs</a:t>
          </a:r>
        </a:p>
      </xdr:txBody>
    </xdr:sp>
    <xdr:clientData/>
  </xdr:twoCellAnchor>
  <xdr:twoCellAnchor>
    <xdr:from>
      <xdr:col>33</xdr:col>
      <xdr:colOff>257175</xdr:colOff>
      <xdr:row>25</xdr:row>
      <xdr:rowOff>104775</xdr:rowOff>
    </xdr:from>
    <xdr:to>
      <xdr:col>37</xdr:col>
      <xdr:colOff>371475</xdr:colOff>
      <xdr:row>28</xdr:row>
      <xdr:rowOff>133350</xdr:rowOff>
    </xdr:to>
    <xdr:sp>
      <xdr:nvSpPr>
        <xdr:cNvPr id="2" name="WordArt 5"/>
        <xdr:cNvSpPr>
          <a:spLocks/>
        </xdr:cNvSpPr>
      </xdr:nvSpPr>
      <xdr:spPr>
        <a:xfrm>
          <a:off x="16935450" y="4829175"/>
          <a:ext cx="2105025" cy="6000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2250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Projet</a:t>
          </a:r>
        </a:p>
      </xdr:txBody>
    </xdr:sp>
    <xdr:clientData/>
  </xdr:twoCellAnchor>
  <xdr:twoCellAnchor>
    <xdr:from>
      <xdr:col>10</xdr:col>
      <xdr:colOff>171450</xdr:colOff>
      <xdr:row>23</xdr:row>
      <xdr:rowOff>57150</xdr:rowOff>
    </xdr:from>
    <xdr:to>
      <xdr:col>16</xdr:col>
      <xdr:colOff>381000</xdr:colOff>
      <xdr:row>28</xdr:row>
      <xdr:rowOff>9525</xdr:rowOff>
    </xdr:to>
    <xdr:sp>
      <xdr:nvSpPr>
        <xdr:cNvPr id="3" name="WordArt 6"/>
        <xdr:cNvSpPr>
          <a:spLocks/>
        </xdr:cNvSpPr>
      </xdr:nvSpPr>
      <xdr:spPr>
        <a:xfrm>
          <a:off x="5619750" y="4400550"/>
          <a:ext cx="3667125" cy="904875"/>
        </a:xfrm>
        <a:prstGeom prst="rect"/>
        <a:noFill/>
      </xdr:spPr>
      <xdr:txBody>
        <a:bodyPr fromWordArt="1" wrap="none" lIns="91440" tIns="45720" rIns="91440" bIns="45720">
          <a:prstTxWarp prst="textSlantUp">
            <a:avLst>
              <a:gd name="adj" fmla="val 13699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 Black"/>
              <a:cs typeface="Arial Black"/>
            </a:rPr>
            <a:t>Volume, rythme et replacement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37">
      <selection activeCell="K6" sqref="K6"/>
    </sheetView>
  </sheetViews>
  <sheetFormatPr defaultColWidth="11.421875" defaultRowHeight="12.75"/>
  <cols>
    <col min="1" max="16384" width="11.421875" style="138" customWidth="1"/>
  </cols>
  <sheetData>
    <row r="1" spans="1:8" ht="16.5">
      <c r="A1" s="335" t="s">
        <v>169</v>
      </c>
      <c r="B1" s="335"/>
      <c r="C1" s="335"/>
      <c r="D1" s="335"/>
      <c r="E1" s="335"/>
      <c r="F1" s="335"/>
      <c r="G1" s="335"/>
      <c r="H1" s="335"/>
    </row>
    <row r="2" spans="1:8" ht="16.5">
      <c r="A2" s="335" t="s">
        <v>177</v>
      </c>
      <c r="B2" s="335"/>
      <c r="C2" s="335"/>
      <c r="D2" s="335"/>
      <c r="E2" s="335"/>
      <c r="F2" s="335"/>
      <c r="G2" s="335"/>
      <c r="H2" s="335"/>
    </row>
    <row r="4" ht="15">
      <c r="A4" s="138" t="s">
        <v>92</v>
      </c>
    </row>
    <row r="6" ht="15">
      <c r="B6" s="138" t="s">
        <v>94</v>
      </c>
    </row>
    <row r="7" ht="15">
      <c r="A7" s="138" t="s">
        <v>103</v>
      </c>
    </row>
    <row r="8" ht="15">
      <c r="B8" s="138" t="s">
        <v>170</v>
      </c>
    </row>
    <row r="9" ht="15">
      <c r="A9" s="138" t="s">
        <v>99</v>
      </c>
    </row>
    <row r="10" ht="15">
      <c r="A10" s="138" t="s">
        <v>171</v>
      </c>
    </row>
    <row r="11" ht="15">
      <c r="A11" s="138" t="s">
        <v>172</v>
      </c>
    </row>
    <row r="12" ht="15">
      <c r="B12" s="138" t="s">
        <v>115</v>
      </c>
    </row>
    <row r="13" ht="15">
      <c r="A13" s="138" t="s">
        <v>100</v>
      </c>
    </row>
    <row r="15" ht="15">
      <c r="A15" s="138" t="s">
        <v>93</v>
      </c>
    </row>
    <row r="16" ht="15">
      <c r="A16" s="138" t="s">
        <v>101</v>
      </c>
    </row>
    <row r="18" ht="15">
      <c r="A18" s="138" t="s">
        <v>102</v>
      </c>
    </row>
    <row r="20" ht="15">
      <c r="A20" s="138" t="s">
        <v>127</v>
      </c>
    </row>
    <row r="21" ht="15">
      <c r="A21" s="138" t="s">
        <v>128</v>
      </c>
    </row>
    <row r="22" ht="15">
      <c r="A22" s="138" t="s">
        <v>122</v>
      </c>
    </row>
    <row r="24" ht="16.5">
      <c r="A24" s="228" t="s">
        <v>173</v>
      </c>
    </row>
    <row r="25" ht="15">
      <c r="B25" s="138" t="s">
        <v>95</v>
      </c>
    </row>
    <row r="26" ht="15">
      <c r="B26" s="138" t="s">
        <v>118</v>
      </c>
    </row>
    <row r="27" ht="15">
      <c r="B27" s="138" t="s">
        <v>134</v>
      </c>
    </row>
    <row r="28" ht="15">
      <c r="B28" s="138" t="s">
        <v>117</v>
      </c>
    </row>
    <row r="29" ht="15">
      <c r="B29" s="138" t="s">
        <v>116</v>
      </c>
    </row>
    <row r="30" ht="15">
      <c r="B30" s="138" t="s">
        <v>120</v>
      </c>
    </row>
    <row r="31" ht="15">
      <c r="B31" s="138" t="s">
        <v>121</v>
      </c>
    </row>
    <row r="32" ht="15">
      <c r="B32" s="138" t="s">
        <v>123</v>
      </c>
    </row>
    <row r="34" ht="15">
      <c r="A34" s="138" t="s">
        <v>135</v>
      </c>
    </row>
    <row r="36" ht="15">
      <c r="B36" s="138" t="s">
        <v>132</v>
      </c>
    </row>
    <row r="37" ht="15">
      <c r="B37" s="138" t="s">
        <v>133</v>
      </c>
    </row>
    <row r="38" ht="15">
      <c r="B38" s="138" t="s">
        <v>161</v>
      </c>
    </row>
    <row r="39" ht="15">
      <c r="B39" s="138" t="s">
        <v>160</v>
      </c>
    </row>
    <row r="40" ht="15">
      <c r="B40" s="138" t="s">
        <v>124</v>
      </c>
    </row>
    <row r="42" ht="16.5">
      <c r="A42" s="228" t="s">
        <v>97</v>
      </c>
    </row>
    <row r="43" ht="15">
      <c r="B43" s="138" t="s">
        <v>96</v>
      </c>
    </row>
    <row r="44" ht="15">
      <c r="B44" s="138" t="s">
        <v>136</v>
      </c>
    </row>
    <row r="45" ht="15">
      <c r="B45" s="138" t="s">
        <v>119</v>
      </c>
    </row>
    <row r="46" ht="15">
      <c r="B46" s="138" t="s">
        <v>137</v>
      </c>
    </row>
    <row r="48" ht="16.5">
      <c r="A48" s="228" t="s">
        <v>174</v>
      </c>
    </row>
    <row r="49" ht="15">
      <c r="B49" s="138" t="s">
        <v>98</v>
      </c>
    </row>
    <row r="50" ht="15">
      <c r="A50" s="138" t="s">
        <v>152</v>
      </c>
    </row>
    <row r="51" ht="15">
      <c r="A51" s="138" t="s">
        <v>153</v>
      </c>
    </row>
  </sheetData>
  <sheetProtection/>
  <mergeCells count="2">
    <mergeCell ref="A1:H1"/>
    <mergeCell ref="A2:H2"/>
  </mergeCells>
  <printOptions/>
  <pageMargins left="0.5905511811023623" right="0.5905511811023623" top="0.5905511811023623" bottom="0.1968503937007874" header="0.5118110236220472" footer="0.5118110236220472"/>
  <pageSetup horizontalDpi="300" verticalDpi="300" orientation="portrait" paperSize="9" scale="89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C2" sqref="C2"/>
    </sheetView>
  </sheetViews>
  <sheetFormatPr defaultColWidth="11.421875" defaultRowHeight="12.75"/>
  <cols>
    <col min="1" max="5" width="11.421875" style="145" customWidth="1"/>
    <col min="6" max="6" width="21.57421875" style="145" customWidth="1"/>
    <col min="7" max="7" width="11.421875" style="145" customWidth="1"/>
    <col min="8" max="8" width="16.140625" style="145" customWidth="1"/>
    <col min="9" max="9" width="12.421875" style="145" customWidth="1"/>
    <col min="10" max="16384" width="11.421875" style="145" customWidth="1"/>
  </cols>
  <sheetData>
    <row r="1" ht="19.5" customHeight="1" thickBot="1">
      <c r="A1" s="144" t="s">
        <v>178</v>
      </c>
    </row>
    <row r="2" spans="1:13" ht="24" customHeight="1" thickBot="1">
      <c r="A2" s="146" t="s">
        <v>179</v>
      </c>
      <c r="F2" s="336" t="s">
        <v>44</v>
      </c>
      <c r="G2" s="337"/>
      <c r="H2" s="337"/>
      <c r="I2" s="337"/>
      <c r="J2" s="338"/>
      <c r="K2" s="147"/>
      <c r="L2" s="147"/>
      <c r="M2" s="147"/>
    </row>
    <row r="3" spans="1:13" ht="20.25" customHeight="1">
      <c r="A3" s="146" t="s">
        <v>69</v>
      </c>
      <c r="E3" s="146"/>
      <c r="F3" s="146"/>
      <c r="G3" s="146"/>
      <c r="H3" s="146"/>
      <c r="I3" s="146"/>
      <c r="J3" s="146"/>
      <c r="K3" s="146"/>
      <c r="L3" s="146"/>
      <c r="M3" s="146"/>
    </row>
    <row r="4" spans="7:13" ht="12.75" customHeight="1" thickBot="1">
      <c r="G4" s="148"/>
      <c r="H4" s="148"/>
      <c r="I4" s="148"/>
      <c r="J4" s="148"/>
      <c r="K4" s="146"/>
      <c r="L4" s="146"/>
      <c r="M4" s="146"/>
    </row>
    <row r="5" spans="1:13" ht="24" customHeight="1" thickBot="1">
      <c r="A5" s="149" t="s">
        <v>83</v>
      </c>
      <c r="E5" s="146"/>
      <c r="F5" s="339" t="s">
        <v>82</v>
      </c>
      <c r="G5" s="340"/>
      <c r="H5" s="340"/>
      <c r="I5" s="340"/>
      <c r="J5" s="341"/>
      <c r="M5" s="146"/>
    </row>
    <row r="6" spans="1:13" ht="24" customHeight="1" thickBot="1">
      <c r="A6" s="149" t="s">
        <v>111</v>
      </c>
      <c r="E6" s="146"/>
      <c r="F6" s="150"/>
      <c r="G6" s="329" t="s">
        <v>165</v>
      </c>
      <c r="H6" s="150"/>
      <c r="I6" s="150"/>
      <c r="J6" s="150"/>
      <c r="M6" s="146"/>
    </row>
    <row r="7" spans="2:13" ht="24">
      <c r="B7" s="146"/>
      <c r="C7" s="146"/>
      <c r="D7" s="146"/>
      <c r="F7" s="151" t="s">
        <v>52</v>
      </c>
      <c r="G7" s="152" t="s">
        <v>55</v>
      </c>
      <c r="H7" s="153"/>
      <c r="I7" s="154"/>
      <c r="J7" s="146"/>
      <c r="K7" s="146"/>
      <c r="L7" s="146"/>
      <c r="M7" s="146"/>
    </row>
    <row r="8" spans="1:13" ht="24">
      <c r="A8" s="149" t="s">
        <v>104</v>
      </c>
      <c r="E8" s="155"/>
      <c r="F8" s="156" t="s">
        <v>27</v>
      </c>
      <c r="G8" s="157" t="s">
        <v>48</v>
      </c>
      <c r="H8" s="158" t="s">
        <v>28</v>
      </c>
      <c r="I8" s="159"/>
      <c r="J8" s="146"/>
      <c r="K8" s="146"/>
      <c r="L8" s="146"/>
      <c r="M8" s="146"/>
    </row>
    <row r="9" spans="1:13" ht="24">
      <c r="A9" s="149" t="s">
        <v>105</v>
      </c>
      <c r="E9" s="155"/>
      <c r="F9" s="160"/>
      <c r="G9" s="342"/>
      <c r="H9" s="342"/>
      <c r="I9" s="161"/>
      <c r="J9" s="146"/>
      <c r="K9" s="146"/>
      <c r="L9" s="146"/>
      <c r="M9" s="146"/>
    </row>
    <row r="10" spans="5:13" ht="24.75" thickBot="1">
      <c r="E10" s="146"/>
      <c r="F10" s="162" t="s">
        <v>49</v>
      </c>
      <c r="G10" s="163" t="s">
        <v>50</v>
      </c>
      <c r="H10" s="164" t="s">
        <v>70</v>
      </c>
      <c r="I10" s="165"/>
      <c r="J10" s="146"/>
      <c r="K10" s="146"/>
      <c r="L10" s="146"/>
      <c r="M10" s="146"/>
    </row>
    <row r="11" spans="5:13" ht="12" customHeight="1" thickBot="1">
      <c r="E11" s="146"/>
      <c r="F11" s="149"/>
      <c r="G11" s="149"/>
      <c r="H11" s="149"/>
      <c r="I11" s="149"/>
      <c r="J11" s="146"/>
      <c r="K11" s="146"/>
      <c r="L11" s="146"/>
      <c r="M11" s="146"/>
    </row>
    <row r="12" spans="5:13" ht="24.75" thickBot="1">
      <c r="E12" s="146"/>
      <c r="F12" s="166" t="s">
        <v>29</v>
      </c>
      <c r="G12" s="167"/>
      <c r="H12" s="168" t="s">
        <v>138</v>
      </c>
      <c r="I12" s="168"/>
      <c r="J12" s="169" t="s">
        <v>51</v>
      </c>
      <c r="K12" s="146"/>
      <c r="L12" s="146"/>
      <c r="M12" s="146"/>
    </row>
    <row r="13" spans="5:13" ht="10.5" customHeight="1" thickBot="1">
      <c r="E13" s="146"/>
      <c r="F13" s="146"/>
      <c r="G13" s="146"/>
      <c r="H13" s="146"/>
      <c r="I13" s="146"/>
      <c r="J13" s="146"/>
      <c r="K13" s="146"/>
      <c r="L13" s="146"/>
      <c r="M13" s="146"/>
    </row>
    <row r="14" spans="3:13" ht="24">
      <c r="C14" s="310" t="s">
        <v>147</v>
      </c>
      <c r="E14" s="146"/>
      <c r="F14" s="343" t="s">
        <v>71</v>
      </c>
      <c r="G14" s="344"/>
      <c r="H14" s="344"/>
      <c r="I14" s="344"/>
      <c r="J14" s="170" t="s">
        <v>75</v>
      </c>
      <c r="K14" s="146"/>
      <c r="L14" s="146"/>
      <c r="M14" s="146"/>
    </row>
    <row r="15" spans="3:13" ht="24">
      <c r="C15" s="310" t="s">
        <v>20</v>
      </c>
      <c r="E15" s="146"/>
      <c r="F15" s="345" t="s">
        <v>72</v>
      </c>
      <c r="G15" s="346"/>
      <c r="H15" s="346"/>
      <c r="I15" s="346"/>
      <c r="J15" s="171" t="s">
        <v>74</v>
      </c>
      <c r="K15" s="146"/>
      <c r="L15" s="146"/>
      <c r="M15" s="146"/>
    </row>
    <row r="16" spans="3:13" ht="24.75" thickBot="1">
      <c r="C16" s="311" t="s">
        <v>148</v>
      </c>
      <c r="E16" s="146"/>
      <c r="F16" s="347" t="s">
        <v>73</v>
      </c>
      <c r="G16" s="348"/>
      <c r="H16" s="348"/>
      <c r="I16" s="348"/>
      <c r="J16" s="172" t="s">
        <v>76</v>
      </c>
      <c r="K16" s="146"/>
      <c r="L16" s="146"/>
      <c r="M16" s="146"/>
    </row>
    <row r="17" spans="5:13" ht="13.5" customHeight="1" thickBot="1">
      <c r="E17" s="146"/>
      <c r="F17" s="149"/>
      <c r="G17" s="149"/>
      <c r="H17" s="149"/>
      <c r="I17" s="149"/>
      <c r="J17" s="146"/>
      <c r="K17" s="146"/>
      <c r="L17" s="146"/>
      <c r="M17" s="146"/>
    </row>
    <row r="18" spans="1:13" ht="24.75" thickBot="1">
      <c r="A18" s="149" t="s">
        <v>106</v>
      </c>
      <c r="E18" s="146"/>
      <c r="F18" s="339" t="s">
        <v>154</v>
      </c>
      <c r="G18" s="340"/>
      <c r="H18" s="340"/>
      <c r="I18" s="341"/>
      <c r="J18" s="173" t="s">
        <v>77</v>
      </c>
      <c r="K18" s="146"/>
      <c r="L18" s="146"/>
      <c r="M18" s="146"/>
    </row>
    <row r="19" spans="1:13" ht="17.25" customHeight="1" thickBot="1">
      <c r="A19" s="149" t="s">
        <v>107</v>
      </c>
      <c r="B19" s="229" t="s">
        <v>148</v>
      </c>
      <c r="C19" s="230" t="s">
        <v>20</v>
      </c>
      <c r="D19" s="230" t="s">
        <v>147</v>
      </c>
      <c r="E19" s="146"/>
      <c r="F19" s="149"/>
      <c r="G19" s="149"/>
      <c r="H19" s="149"/>
      <c r="I19" s="149"/>
      <c r="J19" s="174"/>
      <c r="K19" s="146"/>
      <c r="L19" s="146"/>
      <c r="M19" s="146"/>
    </row>
    <row r="20" spans="2:13" ht="24.75" thickBot="1">
      <c r="B20" s="309" t="s">
        <v>158</v>
      </c>
      <c r="C20" s="309" t="s">
        <v>142</v>
      </c>
      <c r="D20" s="309" t="s">
        <v>143</v>
      </c>
      <c r="E20" s="146"/>
      <c r="F20" s="308" t="s">
        <v>155</v>
      </c>
      <c r="G20" s="291"/>
      <c r="H20" s="291"/>
      <c r="I20" s="292"/>
      <c r="J20" s="173" t="s">
        <v>157</v>
      </c>
      <c r="K20" s="146"/>
      <c r="L20" s="146"/>
      <c r="M20" s="146"/>
    </row>
    <row r="21" spans="5:13" ht="24.75" thickBot="1">
      <c r="E21" s="146"/>
      <c r="F21" s="146"/>
      <c r="G21" s="146"/>
      <c r="H21" s="146"/>
      <c r="I21" s="146"/>
      <c r="J21" s="146"/>
      <c r="K21" s="146"/>
      <c r="L21" s="146"/>
      <c r="M21" s="146"/>
    </row>
    <row r="22" spans="5:13" ht="24.75" thickBot="1">
      <c r="E22" s="146"/>
      <c r="F22" s="308" t="s">
        <v>156</v>
      </c>
      <c r="G22" s="291"/>
      <c r="H22" s="291"/>
      <c r="I22" s="292"/>
      <c r="J22" s="173" t="s">
        <v>78</v>
      </c>
      <c r="K22" s="146"/>
      <c r="L22" s="146"/>
      <c r="M22" s="146"/>
    </row>
    <row r="23" spans="5:13" ht="24">
      <c r="E23" s="146"/>
      <c r="F23" s="146"/>
      <c r="G23" s="146"/>
      <c r="H23" s="146"/>
      <c r="I23" s="146"/>
      <c r="J23" s="146"/>
      <c r="K23" s="146"/>
      <c r="L23" s="146"/>
      <c r="M23" s="146"/>
    </row>
    <row r="24" spans="5:13" ht="24">
      <c r="E24" s="146"/>
      <c r="F24" s="146"/>
      <c r="G24" s="146"/>
      <c r="H24" s="146"/>
      <c r="I24" s="146"/>
      <c r="J24" s="146"/>
      <c r="K24" s="146"/>
      <c r="L24" s="146"/>
      <c r="M24" s="146"/>
    </row>
    <row r="25" spans="5:13" ht="24">
      <c r="E25" s="146"/>
      <c r="F25" s="146"/>
      <c r="G25" s="146"/>
      <c r="H25" s="146"/>
      <c r="I25" s="146"/>
      <c r="J25" s="146"/>
      <c r="K25" s="146"/>
      <c r="L25" s="146"/>
      <c r="M25" s="146"/>
    </row>
    <row r="26" spans="5:13" ht="24">
      <c r="E26" s="146"/>
      <c r="F26" s="146"/>
      <c r="G26" s="146"/>
      <c r="H26" s="146"/>
      <c r="I26" s="146"/>
      <c r="J26" s="146"/>
      <c r="K26" s="146"/>
      <c r="L26" s="146"/>
      <c r="M26" s="146"/>
    </row>
  </sheetData>
  <sheetProtection/>
  <mergeCells count="7">
    <mergeCell ref="F2:J2"/>
    <mergeCell ref="F5:J5"/>
    <mergeCell ref="F18:I18"/>
    <mergeCell ref="G9:H9"/>
    <mergeCell ref="F14:I14"/>
    <mergeCell ref="F15:I15"/>
    <mergeCell ref="F16:I16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landscape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2"/>
  <sheetViews>
    <sheetView zoomScalePageLayoutView="0" workbookViewId="0" topLeftCell="A37">
      <selection activeCell="L24" sqref="L24"/>
    </sheetView>
  </sheetViews>
  <sheetFormatPr defaultColWidth="11.421875" defaultRowHeight="12.75"/>
  <cols>
    <col min="1" max="1" width="3.421875" style="0" customWidth="1"/>
    <col min="2" max="16" width="5.7109375" style="0" customWidth="1"/>
    <col min="17" max="17" width="9.7109375" style="0" customWidth="1"/>
    <col min="18" max="20" width="5.7109375" style="0" customWidth="1"/>
    <col min="21" max="21" width="8.7109375" style="0" customWidth="1"/>
    <col min="22" max="32" width="6.7109375" style="0" customWidth="1"/>
  </cols>
  <sheetData>
    <row r="1" spans="20:21" ht="13.5" customHeight="1" thickBot="1">
      <c r="T1" s="357" t="s">
        <v>109</v>
      </c>
      <c r="U1" s="358"/>
    </row>
    <row r="2" spans="1:21" ht="17.25" customHeight="1" thickBot="1">
      <c r="A2" s="361" t="s">
        <v>180</v>
      </c>
      <c r="B2" s="362"/>
      <c r="C2" s="362"/>
      <c r="D2" s="362"/>
      <c r="E2" s="362"/>
      <c r="F2" s="362"/>
      <c r="G2" s="362"/>
      <c r="H2" s="362"/>
      <c r="I2" s="362"/>
      <c r="J2" s="362"/>
      <c r="K2" s="227" t="s">
        <v>24</v>
      </c>
      <c r="M2" s="363"/>
      <c r="N2" s="364"/>
      <c r="Q2" s="177" t="s">
        <v>84</v>
      </c>
      <c r="R2" s="38"/>
      <c r="S2" s="25"/>
      <c r="T2" s="359"/>
      <c r="U2" s="360"/>
    </row>
    <row r="3" spans="1:19" ht="14.25">
      <c r="A3" s="175"/>
      <c r="L3" s="39"/>
      <c r="M3" s="25"/>
      <c r="N3" s="25"/>
      <c r="Q3" s="25"/>
      <c r="R3" s="25"/>
      <c r="S3" s="25"/>
    </row>
    <row r="4" spans="13:14" ht="13.5" thickBot="1">
      <c r="M4" s="25"/>
      <c r="N4" s="25"/>
    </row>
    <row r="5" spans="2:21" ht="14.25" thickBot="1">
      <c r="B5" s="178" t="s">
        <v>88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80"/>
      <c r="P5" s="180"/>
      <c r="Q5" s="181"/>
      <c r="R5" s="182"/>
      <c r="S5" s="182"/>
      <c r="T5" s="182"/>
      <c r="U5" s="182"/>
    </row>
    <row r="6" spans="2:21" ht="14.25" thickBot="1">
      <c r="B6" s="183" t="s">
        <v>89</v>
      </c>
      <c r="C6" s="184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6"/>
      <c r="P6" s="186"/>
      <c r="Q6" s="187"/>
      <c r="R6" s="182"/>
      <c r="S6" s="182"/>
      <c r="T6" s="349" t="s">
        <v>91</v>
      </c>
      <c r="U6" s="350"/>
    </row>
    <row r="7" spans="20:21" ht="12.75">
      <c r="T7" s="351" t="s">
        <v>159</v>
      </c>
      <c r="U7" s="352"/>
    </row>
    <row r="8" spans="1:21" ht="18" customHeight="1" thickBot="1">
      <c r="A8" s="188" t="s">
        <v>2</v>
      </c>
      <c r="B8" s="189"/>
      <c r="C8" s="190"/>
      <c r="D8" s="191"/>
      <c r="E8" s="138"/>
      <c r="F8" s="138" t="s">
        <v>139</v>
      </c>
      <c r="G8" s="138"/>
      <c r="H8" s="138"/>
      <c r="I8" s="138"/>
      <c r="J8" s="138"/>
      <c r="K8" s="138"/>
      <c r="L8" s="138"/>
      <c r="M8" s="138"/>
      <c r="N8" s="138"/>
      <c r="O8" s="138"/>
      <c r="P8" s="138"/>
      <c r="T8" s="353"/>
      <c r="U8" s="354"/>
    </row>
    <row r="9" spans="1:22" ht="18" customHeight="1">
      <c r="A9" s="188" t="s">
        <v>3</v>
      </c>
      <c r="B9" s="189"/>
      <c r="C9" s="190"/>
      <c r="D9" s="191"/>
      <c r="E9" s="138"/>
      <c r="F9" s="192" t="s">
        <v>85</v>
      </c>
      <c r="G9" s="192"/>
      <c r="H9" s="192"/>
      <c r="I9" s="192"/>
      <c r="J9" s="192"/>
      <c r="K9" s="138"/>
      <c r="L9" s="138"/>
      <c r="M9" s="138"/>
      <c r="N9" s="138"/>
      <c r="O9" s="138"/>
      <c r="P9" s="138"/>
      <c r="Q9" s="39" t="s">
        <v>86</v>
      </c>
      <c r="R9" s="293"/>
      <c r="S9" s="193"/>
      <c r="T9" s="353"/>
      <c r="U9" s="354"/>
      <c r="V9" s="138"/>
    </row>
    <row r="10" spans="1:21" ht="18" customHeight="1" thickBot="1">
      <c r="A10" s="188" t="s">
        <v>4</v>
      </c>
      <c r="B10" s="189"/>
      <c r="C10" s="190"/>
      <c r="D10" s="191"/>
      <c r="E10" s="138"/>
      <c r="F10" s="138" t="s">
        <v>90</v>
      </c>
      <c r="G10" s="138"/>
      <c r="H10" s="138"/>
      <c r="I10" s="138"/>
      <c r="J10" s="138"/>
      <c r="N10" s="138"/>
      <c r="O10" s="138"/>
      <c r="P10" s="138"/>
      <c r="R10" s="294"/>
      <c r="S10" s="25"/>
      <c r="T10" s="353"/>
      <c r="U10" s="354"/>
    </row>
    <row r="11" spans="1:21" ht="20.25" customHeight="1" thickBot="1">
      <c r="A11" s="188"/>
      <c r="B11" s="139"/>
      <c r="C11" s="139"/>
      <c r="D11" s="139"/>
      <c r="E11" s="138"/>
      <c r="F11" s="194" t="s">
        <v>87</v>
      </c>
      <c r="G11" s="332"/>
      <c r="H11" s="332"/>
      <c r="I11" s="332"/>
      <c r="J11" s="332"/>
      <c r="K11" s="195"/>
      <c r="L11" s="176"/>
      <c r="M11" s="138"/>
      <c r="N11" s="138"/>
      <c r="O11" s="138"/>
      <c r="P11" s="138"/>
      <c r="T11" s="355"/>
      <c r="U11" s="356"/>
    </row>
    <row r="12" spans="1:21" ht="22.5" customHeight="1" thickBot="1">
      <c r="A12" s="188"/>
      <c r="B12" s="139"/>
      <c r="C12" s="139"/>
      <c r="D12" s="139"/>
      <c r="E12" s="138"/>
      <c r="F12" s="196"/>
      <c r="G12" s="25"/>
      <c r="H12" s="25"/>
      <c r="I12" s="25"/>
      <c r="J12" s="25"/>
      <c r="K12" s="25"/>
      <c r="L12" s="197"/>
      <c r="M12" s="138"/>
      <c r="N12" s="138"/>
      <c r="O12" s="138"/>
      <c r="P12" s="138"/>
      <c r="R12" s="312" t="s">
        <v>147</v>
      </c>
      <c r="S12" s="313" t="s">
        <v>20</v>
      </c>
      <c r="T12" s="314" t="s">
        <v>148</v>
      </c>
      <c r="U12" s="198"/>
    </row>
    <row r="13" spans="1:21" ht="16.5" customHeight="1" thickBot="1">
      <c r="A13" s="138"/>
      <c r="B13" s="210">
        <v>1</v>
      </c>
      <c r="C13" s="211">
        <v>2</v>
      </c>
      <c r="D13" s="211">
        <v>3</v>
      </c>
      <c r="E13" s="211">
        <v>4</v>
      </c>
      <c r="F13" s="211">
        <v>5</v>
      </c>
      <c r="G13" s="211">
        <v>6</v>
      </c>
      <c r="H13" s="211">
        <v>7</v>
      </c>
      <c r="I13" s="211">
        <v>8</v>
      </c>
      <c r="J13" s="211">
        <v>9</v>
      </c>
      <c r="K13" s="211">
        <v>10</v>
      </c>
      <c r="L13" s="211">
        <v>11</v>
      </c>
      <c r="M13" s="211">
        <v>12</v>
      </c>
      <c r="N13" s="211">
        <v>13</v>
      </c>
      <c r="O13" s="212">
        <v>14</v>
      </c>
      <c r="P13" s="211">
        <v>15</v>
      </c>
      <c r="Q13" s="213" t="s">
        <v>1</v>
      </c>
      <c r="R13" s="223" t="s">
        <v>65</v>
      </c>
      <c r="S13" s="223" t="s">
        <v>66</v>
      </c>
      <c r="T13" s="223" t="s">
        <v>67</v>
      </c>
      <c r="U13" s="224"/>
    </row>
    <row r="14" spans="1:21" ht="22.5" customHeight="1" thickBot="1">
      <c r="A14" s="199" t="s">
        <v>2</v>
      </c>
      <c r="B14" s="200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9"/>
      <c r="P14" s="201"/>
      <c r="Q14" s="214"/>
      <c r="R14" s="218"/>
      <c r="S14" s="217"/>
      <c r="T14" s="218"/>
      <c r="U14" s="225"/>
    </row>
    <row r="15" spans="1:21" ht="22.5" customHeight="1" thickBot="1">
      <c r="A15" s="202" t="s">
        <v>3</v>
      </c>
      <c r="B15" s="204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15"/>
      <c r="P15" s="205"/>
      <c r="Q15" s="216"/>
      <c r="R15" s="220"/>
      <c r="S15" s="219"/>
      <c r="T15" s="220"/>
      <c r="U15" s="226"/>
    </row>
    <row r="16" spans="1:21" ht="22.5" customHeight="1" thickBot="1">
      <c r="A16" s="199" t="s">
        <v>2</v>
      </c>
      <c r="B16" s="200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9"/>
      <c r="P16" s="201"/>
      <c r="Q16" s="214"/>
      <c r="R16" s="218"/>
      <c r="S16" s="217"/>
      <c r="T16" s="218"/>
      <c r="U16" s="225"/>
    </row>
    <row r="17" spans="1:21" ht="22.5" customHeight="1" thickBot="1">
      <c r="A17" s="202" t="s">
        <v>4</v>
      </c>
      <c r="B17" s="204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15"/>
      <c r="P17" s="205"/>
      <c r="Q17" s="216"/>
      <c r="R17" s="220"/>
      <c r="S17" s="219"/>
      <c r="T17" s="220"/>
      <c r="U17" s="226"/>
    </row>
    <row r="18" spans="1:21" ht="22.5" customHeight="1" thickBot="1">
      <c r="A18" s="199" t="s">
        <v>3</v>
      </c>
      <c r="B18" s="200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9"/>
      <c r="P18" s="201"/>
      <c r="Q18" s="214"/>
      <c r="R18" s="218"/>
      <c r="S18" s="217"/>
      <c r="T18" s="218"/>
      <c r="U18" s="225"/>
    </row>
    <row r="19" spans="1:21" ht="22.5" customHeight="1" thickBot="1">
      <c r="A19" s="203" t="s">
        <v>4</v>
      </c>
      <c r="B19" s="204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15"/>
      <c r="P19" s="205"/>
      <c r="Q19" s="216"/>
      <c r="R19" s="222"/>
      <c r="S19" s="221"/>
      <c r="T19" s="222"/>
      <c r="U19" s="226"/>
    </row>
    <row r="28" ht="13.5" thickBot="1"/>
    <row r="29" spans="20:21" ht="13.5" thickBot="1">
      <c r="T29" s="357" t="s">
        <v>110</v>
      </c>
      <c r="U29" s="358"/>
    </row>
    <row r="30" spans="1:21" ht="17.25" thickBot="1">
      <c r="A30" s="361" t="s">
        <v>180</v>
      </c>
      <c r="B30" s="362"/>
      <c r="C30" s="362"/>
      <c r="D30" s="362"/>
      <c r="E30" s="362"/>
      <c r="F30" s="362"/>
      <c r="G30" s="362"/>
      <c r="H30" s="362"/>
      <c r="I30" s="362"/>
      <c r="J30" s="331"/>
      <c r="K30" s="227" t="s">
        <v>24</v>
      </c>
      <c r="M30" s="363"/>
      <c r="N30" s="364"/>
      <c r="Q30" s="177" t="s">
        <v>84</v>
      </c>
      <c r="R30" s="38"/>
      <c r="S30" s="25"/>
      <c r="T30" s="359"/>
      <c r="U30" s="360"/>
    </row>
    <row r="31" spans="1:19" ht="15" thickBot="1">
      <c r="A31" s="175"/>
      <c r="L31" s="39"/>
      <c r="M31" s="25"/>
      <c r="N31" s="25"/>
      <c r="Q31" s="25"/>
      <c r="R31" s="25"/>
      <c r="S31" s="25"/>
    </row>
    <row r="32" spans="2:21" ht="14.25" thickBot="1">
      <c r="B32" s="178" t="s">
        <v>112</v>
      </c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80"/>
      <c r="P32" s="180"/>
      <c r="Q32" s="181"/>
      <c r="R32" s="182"/>
      <c r="S32" s="182"/>
      <c r="T32" s="182"/>
      <c r="U32" s="182"/>
    </row>
    <row r="33" spans="2:21" ht="18" customHeight="1" thickBot="1">
      <c r="B33" s="183" t="s">
        <v>89</v>
      </c>
      <c r="C33" s="184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6"/>
      <c r="P33" s="186"/>
      <c r="Q33" s="187"/>
      <c r="R33" s="182"/>
      <c r="S33" s="182"/>
      <c r="T33" s="349" t="s">
        <v>91</v>
      </c>
      <c r="U33" s="350"/>
    </row>
    <row r="34" spans="20:21" ht="16.5" customHeight="1">
      <c r="T34" s="351" t="s">
        <v>159</v>
      </c>
      <c r="U34" s="352"/>
    </row>
    <row r="35" spans="1:21" ht="19.5" customHeight="1" thickBot="1">
      <c r="A35" s="188" t="s">
        <v>2</v>
      </c>
      <c r="B35" s="189"/>
      <c r="C35" s="190"/>
      <c r="D35" s="191"/>
      <c r="E35" s="138"/>
      <c r="F35" s="138" t="s">
        <v>139</v>
      </c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T35" s="353"/>
      <c r="U35" s="354"/>
    </row>
    <row r="36" spans="1:21" ht="16.5">
      <c r="A36" s="188" t="s">
        <v>3</v>
      </c>
      <c r="B36" s="189"/>
      <c r="C36" s="190"/>
      <c r="D36" s="191"/>
      <c r="E36" s="138"/>
      <c r="F36" s="192" t="s">
        <v>85</v>
      </c>
      <c r="G36" s="192"/>
      <c r="H36" s="192"/>
      <c r="I36" s="192"/>
      <c r="J36" s="192"/>
      <c r="K36" s="138"/>
      <c r="L36" s="138"/>
      <c r="M36" s="138"/>
      <c r="N36" s="138"/>
      <c r="O36" s="138"/>
      <c r="P36" s="138"/>
      <c r="Q36" s="39" t="s">
        <v>86</v>
      </c>
      <c r="R36" s="293"/>
      <c r="S36" s="193"/>
      <c r="T36" s="353"/>
      <c r="U36" s="354"/>
    </row>
    <row r="37" spans="1:21" ht="17.25" thickBot="1">
      <c r="A37" s="188" t="s">
        <v>4</v>
      </c>
      <c r="B37" s="206"/>
      <c r="C37" s="207"/>
      <c r="D37" s="208"/>
      <c r="E37" s="138"/>
      <c r="F37" s="138" t="s">
        <v>90</v>
      </c>
      <c r="G37" s="138"/>
      <c r="H37" s="138"/>
      <c r="I37" s="138"/>
      <c r="J37" s="138"/>
      <c r="N37" s="138"/>
      <c r="O37" s="138"/>
      <c r="P37" s="138"/>
      <c r="R37" s="294"/>
      <c r="S37" s="25"/>
      <c r="T37" s="353"/>
      <c r="U37" s="354"/>
    </row>
    <row r="38" spans="1:21" ht="17.25" thickBot="1">
      <c r="A38" s="188" t="s">
        <v>64</v>
      </c>
      <c r="B38" s="189"/>
      <c r="C38" s="190"/>
      <c r="D38" s="191"/>
      <c r="E38" s="138"/>
      <c r="F38" s="194" t="s">
        <v>87</v>
      </c>
      <c r="G38" s="332"/>
      <c r="H38" s="332"/>
      <c r="I38" s="332"/>
      <c r="J38" s="332"/>
      <c r="K38" s="195"/>
      <c r="L38" s="176"/>
      <c r="M38" s="138"/>
      <c r="N38" s="138"/>
      <c r="O38" s="138"/>
      <c r="P38" s="138"/>
      <c r="T38" s="355"/>
      <c r="U38" s="356"/>
    </row>
    <row r="39" spans="1:21" ht="20.25" thickBot="1">
      <c r="A39" s="188"/>
      <c r="B39" s="139"/>
      <c r="C39" s="139"/>
      <c r="D39" s="139"/>
      <c r="E39" s="138"/>
      <c r="F39" s="196"/>
      <c r="G39" s="25"/>
      <c r="H39" s="25"/>
      <c r="I39" s="25"/>
      <c r="J39" s="25"/>
      <c r="K39" s="25"/>
      <c r="L39" s="197"/>
      <c r="M39" s="138"/>
      <c r="N39" s="138"/>
      <c r="O39" s="138"/>
      <c r="P39" s="138"/>
      <c r="R39" s="312" t="s">
        <v>147</v>
      </c>
      <c r="S39" s="313" t="s">
        <v>20</v>
      </c>
      <c r="T39" s="314" t="s">
        <v>148</v>
      </c>
      <c r="U39" s="198"/>
    </row>
    <row r="40" spans="1:21" ht="17.25" thickBot="1">
      <c r="A40" s="138"/>
      <c r="B40" s="210">
        <v>1</v>
      </c>
      <c r="C40" s="211">
        <v>2</v>
      </c>
      <c r="D40" s="211">
        <v>3</v>
      </c>
      <c r="E40" s="211">
        <v>4</v>
      </c>
      <c r="F40" s="211">
        <v>5</v>
      </c>
      <c r="G40" s="211">
        <v>6</v>
      </c>
      <c r="H40" s="211">
        <v>7</v>
      </c>
      <c r="I40" s="211">
        <v>8</v>
      </c>
      <c r="J40" s="211">
        <v>9</v>
      </c>
      <c r="K40" s="211">
        <v>10</v>
      </c>
      <c r="L40" s="211">
        <v>11</v>
      </c>
      <c r="M40" s="211">
        <v>12</v>
      </c>
      <c r="N40" s="211">
        <v>13</v>
      </c>
      <c r="O40" s="212">
        <v>14</v>
      </c>
      <c r="P40" s="211">
        <v>15</v>
      </c>
      <c r="Q40" s="213" t="s">
        <v>1</v>
      </c>
      <c r="R40" s="223" t="s">
        <v>65</v>
      </c>
      <c r="S40" s="223" t="s">
        <v>66</v>
      </c>
      <c r="T40" s="223" t="s">
        <v>67</v>
      </c>
      <c r="U40" s="224"/>
    </row>
    <row r="41" spans="1:21" ht="18.75" thickBot="1">
      <c r="A41" s="199" t="s">
        <v>2</v>
      </c>
      <c r="B41" s="200"/>
      <c r="C41" s="201"/>
      <c r="D41" s="201"/>
      <c r="E41" s="201"/>
      <c r="F41" s="201"/>
      <c r="G41" s="201"/>
      <c r="H41" s="201"/>
      <c r="I41" s="201"/>
      <c r="J41" s="201"/>
      <c r="K41" s="201"/>
      <c r="L41" s="201"/>
      <c r="M41" s="201"/>
      <c r="N41" s="201"/>
      <c r="O41" s="209"/>
      <c r="P41" s="201"/>
      <c r="Q41" s="214"/>
      <c r="R41" s="218"/>
      <c r="S41" s="217"/>
      <c r="T41" s="218"/>
      <c r="U41" s="225"/>
    </row>
    <row r="42" spans="1:21" ht="18.75" thickBot="1">
      <c r="A42" s="202" t="s">
        <v>3</v>
      </c>
      <c r="B42" s="204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15"/>
      <c r="P42" s="205"/>
      <c r="Q42" s="216"/>
      <c r="R42" s="220"/>
      <c r="S42" s="219"/>
      <c r="T42" s="220"/>
      <c r="U42" s="226"/>
    </row>
    <row r="43" spans="1:21" ht="18.75" thickBot="1">
      <c r="A43" s="199" t="s">
        <v>4</v>
      </c>
      <c r="B43" s="200"/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9"/>
      <c r="P43" s="201"/>
      <c r="Q43" s="214"/>
      <c r="R43" s="218"/>
      <c r="S43" s="217"/>
      <c r="T43" s="218"/>
      <c r="U43" s="225"/>
    </row>
    <row r="44" spans="1:21" ht="18.75" thickBot="1">
      <c r="A44" s="202" t="s">
        <v>64</v>
      </c>
      <c r="B44" s="204"/>
      <c r="C44" s="205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15"/>
      <c r="P44" s="205"/>
      <c r="Q44" s="216"/>
      <c r="R44" s="220"/>
      <c r="S44" s="219"/>
      <c r="T44" s="220"/>
      <c r="U44" s="226"/>
    </row>
    <row r="45" spans="1:21" ht="18.75" thickBot="1">
      <c r="A45" s="199" t="s">
        <v>2</v>
      </c>
      <c r="B45" s="200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9"/>
      <c r="P45" s="201"/>
      <c r="Q45" s="214"/>
      <c r="R45" s="218"/>
      <c r="S45" s="217"/>
      <c r="T45" s="218"/>
      <c r="U45" s="225"/>
    </row>
    <row r="46" spans="1:21" ht="18.75" thickBot="1">
      <c r="A46" s="203" t="s">
        <v>4</v>
      </c>
      <c r="B46" s="204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15"/>
      <c r="P46" s="205"/>
      <c r="Q46" s="216"/>
      <c r="R46" s="222"/>
      <c r="S46" s="221"/>
      <c r="T46" s="222"/>
      <c r="U46" s="226"/>
    </row>
    <row r="47" spans="1:21" ht="18.75" thickBot="1">
      <c r="A47" s="199" t="s">
        <v>3</v>
      </c>
      <c r="B47" s="200"/>
      <c r="C47" s="201"/>
      <c r="D47" s="201"/>
      <c r="E47" s="201"/>
      <c r="F47" s="201"/>
      <c r="G47" s="201"/>
      <c r="H47" s="201"/>
      <c r="I47" s="201"/>
      <c r="J47" s="201"/>
      <c r="K47" s="201"/>
      <c r="L47" s="201"/>
      <c r="M47" s="201"/>
      <c r="N47" s="201"/>
      <c r="O47" s="209"/>
      <c r="P47" s="201"/>
      <c r="Q47" s="214"/>
      <c r="R47" s="218"/>
      <c r="S47" s="217"/>
      <c r="T47" s="218"/>
      <c r="U47" s="225"/>
    </row>
    <row r="48" spans="1:21" ht="18.75" thickBot="1">
      <c r="A48" s="202" t="s">
        <v>64</v>
      </c>
      <c r="B48" s="204"/>
      <c r="C48" s="205"/>
      <c r="D48" s="205"/>
      <c r="E48" s="205"/>
      <c r="F48" s="205"/>
      <c r="G48" s="205"/>
      <c r="H48" s="205"/>
      <c r="I48" s="205"/>
      <c r="J48" s="205"/>
      <c r="K48" s="205"/>
      <c r="L48" s="205"/>
      <c r="M48" s="205"/>
      <c r="N48" s="205"/>
      <c r="O48" s="215"/>
      <c r="P48" s="205"/>
      <c r="Q48" s="216"/>
      <c r="R48" s="220"/>
      <c r="S48" s="219"/>
      <c r="T48" s="220"/>
      <c r="U48" s="226"/>
    </row>
    <row r="49" spans="1:21" ht="18.75" thickBot="1">
      <c r="A49" s="199" t="s">
        <v>2</v>
      </c>
      <c r="B49" s="200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9"/>
      <c r="P49" s="201"/>
      <c r="Q49" s="214"/>
      <c r="R49" s="218"/>
      <c r="S49" s="217"/>
      <c r="T49" s="218"/>
      <c r="U49" s="225"/>
    </row>
    <row r="50" spans="1:21" ht="18.75" thickBot="1">
      <c r="A50" s="202" t="s">
        <v>64</v>
      </c>
      <c r="B50" s="204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15"/>
      <c r="P50" s="205"/>
      <c r="Q50" s="216"/>
      <c r="R50" s="220"/>
      <c r="S50" s="219"/>
      <c r="T50" s="220"/>
      <c r="U50" s="226"/>
    </row>
    <row r="51" spans="1:21" ht="18.75" thickBot="1">
      <c r="A51" s="199" t="s">
        <v>3</v>
      </c>
      <c r="B51" s="200"/>
      <c r="C51" s="201"/>
      <c r="D51" s="201"/>
      <c r="E51" s="201"/>
      <c r="F51" s="201"/>
      <c r="G51" s="201"/>
      <c r="H51" s="201"/>
      <c r="I51" s="201"/>
      <c r="J51" s="201"/>
      <c r="K51" s="201"/>
      <c r="L51" s="201"/>
      <c r="M51" s="201"/>
      <c r="N51" s="201"/>
      <c r="O51" s="209"/>
      <c r="P51" s="201"/>
      <c r="Q51" s="214"/>
      <c r="R51" s="218"/>
      <c r="S51" s="217"/>
      <c r="T51" s="218"/>
      <c r="U51" s="225"/>
    </row>
    <row r="52" spans="1:21" ht="18.75" thickBot="1">
      <c r="A52" s="203" t="s">
        <v>4</v>
      </c>
      <c r="B52" s="204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15"/>
      <c r="P52" s="205"/>
      <c r="Q52" s="216"/>
      <c r="R52" s="222"/>
      <c r="S52" s="221"/>
      <c r="T52" s="222"/>
      <c r="U52" s="226"/>
    </row>
  </sheetData>
  <sheetProtection/>
  <mergeCells count="10">
    <mergeCell ref="T33:U33"/>
    <mergeCell ref="T34:U38"/>
    <mergeCell ref="T29:U30"/>
    <mergeCell ref="A30:I30"/>
    <mergeCell ref="A2:J2"/>
    <mergeCell ref="M30:N30"/>
    <mergeCell ref="T6:U6"/>
    <mergeCell ref="T7:U11"/>
    <mergeCell ref="M2:N2"/>
    <mergeCell ref="T1:U2"/>
  </mergeCell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53"/>
  <sheetViews>
    <sheetView zoomScalePageLayoutView="0" workbookViewId="0" topLeftCell="A1">
      <selection activeCell="AM18" sqref="AM18"/>
    </sheetView>
  </sheetViews>
  <sheetFormatPr defaultColWidth="11.421875" defaultRowHeight="12.75"/>
  <cols>
    <col min="1" max="1" width="2.7109375" style="2" customWidth="1"/>
    <col min="2" max="2" width="0.13671875" style="12" customWidth="1"/>
    <col min="3" max="3" width="15.00390625" style="0" customWidth="1"/>
    <col min="4" max="5" width="7.7109375" style="0" customWidth="1"/>
    <col min="6" max="6" width="13.421875" style="0" customWidth="1"/>
    <col min="7" max="8" width="7.7109375" style="0" customWidth="1"/>
    <col min="9" max="9" width="13.8515625" style="0" customWidth="1"/>
    <col min="10" max="10" width="5.7109375" style="21" customWidth="1"/>
    <col min="11" max="11" width="5.7109375" style="0" customWidth="1"/>
    <col min="12" max="12" width="14.140625" style="0" customWidth="1"/>
    <col min="13" max="13" width="5.421875" style="0" customWidth="1"/>
    <col min="14" max="14" width="5.7109375" style="0" customWidth="1"/>
    <col min="15" max="15" width="14.8515625" style="0" customWidth="1"/>
    <col min="16" max="16" width="6.00390625" style="0" customWidth="1"/>
    <col min="17" max="17" width="7.421875" style="0" customWidth="1"/>
    <col min="18" max="18" width="9.140625" style="0" customWidth="1"/>
    <col min="19" max="19" width="4.8515625" style="0" customWidth="1"/>
    <col min="20" max="21" width="7.00390625" style="0" customWidth="1"/>
    <col min="22" max="22" width="6.57421875" style="0" customWidth="1"/>
    <col min="23" max="23" width="6.28125" style="0" customWidth="1"/>
    <col min="24" max="24" width="6.7109375" style="0" customWidth="1"/>
    <col min="25" max="25" width="7.28125" style="0" customWidth="1"/>
    <col min="26" max="26" width="6.7109375" style="0" customWidth="1"/>
    <col min="27" max="27" width="6.8515625" style="0" customWidth="1"/>
    <col min="28" max="28" width="5.57421875" style="0" customWidth="1"/>
    <col min="29" max="29" width="6.28125" style="0" customWidth="1"/>
    <col min="30" max="30" width="7.00390625" style="0" customWidth="1"/>
    <col min="31" max="31" width="7.00390625" style="0" bestFit="1" customWidth="1"/>
    <col min="32" max="32" width="6.8515625" style="0" customWidth="1"/>
    <col min="33" max="33" width="8.00390625" style="0" customWidth="1"/>
    <col min="34" max="34" width="7.57421875" style="0" customWidth="1"/>
    <col min="35" max="35" width="6.7109375" style="0" bestFit="1" customWidth="1"/>
    <col min="36" max="36" width="8.00390625" style="0" bestFit="1" customWidth="1"/>
    <col min="37" max="37" width="7.57421875" style="0" customWidth="1"/>
  </cols>
  <sheetData>
    <row r="1" spans="1:22" ht="12.75">
      <c r="A1"/>
      <c r="B1"/>
      <c r="C1" s="29" t="s">
        <v>32</v>
      </c>
      <c r="E1" s="5"/>
      <c r="F1" s="29" t="s">
        <v>33</v>
      </c>
      <c r="I1" s="29" t="s">
        <v>34</v>
      </c>
      <c r="L1" s="29" t="s">
        <v>35</v>
      </c>
      <c r="O1" s="29" t="s">
        <v>36</v>
      </c>
      <c r="V1" s="39"/>
    </row>
    <row r="2" spans="1:38" ht="15" customHeight="1" thickBot="1">
      <c r="A2"/>
      <c r="B2"/>
      <c r="C2" s="17" t="s">
        <v>14</v>
      </c>
      <c r="D2" s="32" t="s">
        <v>17</v>
      </c>
      <c r="F2" s="17" t="s">
        <v>14</v>
      </c>
      <c r="G2" s="32" t="s">
        <v>18</v>
      </c>
      <c r="I2" s="19" t="s">
        <v>14</v>
      </c>
      <c r="J2" s="33" t="s">
        <v>21</v>
      </c>
      <c r="K2" s="1"/>
      <c r="L2" s="19" t="s">
        <v>14</v>
      </c>
      <c r="M2" s="33" t="s">
        <v>22</v>
      </c>
      <c r="O2" t="s">
        <v>129</v>
      </c>
      <c r="T2" s="40" t="s">
        <v>53</v>
      </c>
      <c r="AA2" s="1"/>
      <c r="AC2" s="49" t="s">
        <v>54</v>
      </c>
      <c r="AI2" s="365" t="s">
        <v>59</v>
      </c>
      <c r="AJ2" s="365"/>
      <c r="AK2" s="365"/>
      <c r="AL2" s="365"/>
    </row>
    <row r="3" spans="1:38" ht="14.25" customHeight="1">
      <c r="A3"/>
      <c r="B3"/>
      <c r="C3" s="4" t="s">
        <v>15</v>
      </c>
      <c r="D3" s="4" t="s">
        <v>19</v>
      </c>
      <c r="F3" s="4" t="s">
        <v>15</v>
      </c>
      <c r="G3" s="4" t="s">
        <v>19</v>
      </c>
      <c r="I3" s="20" t="s">
        <v>15</v>
      </c>
      <c r="J3" s="20" t="s">
        <v>20</v>
      </c>
      <c r="L3" s="16" t="s">
        <v>15</v>
      </c>
      <c r="M3" s="16" t="s">
        <v>20</v>
      </c>
      <c r="O3" s="19" t="s">
        <v>14</v>
      </c>
      <c r="P3" s="34" t="s">
        <v>30</v>
      </c>
      <c r="S3" s="54" t="s">
        <v>31</v>
      </c>
      <c r="T3" s="55" t="s">
        <v>31</v>
      </c>
      <c r="U3" s="42" t="s">
        <v>6</v>
      </c>
      <c r="V3" s="42" t="s">
        <v>6</v>
      </c>
      <c r="W3" s="43" t="s">
        <v>5</v>
      </c>
      <c r="X3" s="44" t="s">
        <v>5</v>
      </c>
      <c r="AA3" s="1"/>
      <c r="AB3" s="56" t="s">
        <v>31</v>
      </c>
      <c r="AC3" s="57" t="s">
        <v>31</v>
      </c>
      <c r="AD3" s="42" t="s">
        <v>6</v>
      </c>
      <c r="AE3" s="43" t="s">
        <v>6</v>
      </c>
      <c r="AF3" s="44" t="s">
        <v>5</v>
      </c>
      <c r="AI3" s="26" t="s">
        <v>15</v>
      </c>
      <c r="AJ3" s="26" t="s">
        <v>141</v>
      </c>
      <c r="AK3" s="26" t="s">
        <v>142</v>
      </c>
      <c r="AL3" s="296" t="s">
        <v>143</v>
      </c>
    </row>
    <row r="4" spans="1:38" ht="15" customHeight="1" thickBot="1">
      <c r="A4"/>
      <c r="B4"/>
      <c r="C4" s="30">
        <v>0.05</v>
      </c>
      <c r="D4" s="28">
        <v>8</v>
      </c>
      <c r="F4" s="30">
        <v>0.04</v>
      </c>
      <c r="G4" s="28">
        <v>6</v>
      </c>
      <c r="I4" s="30">
        <v>0.05</v>
      </c>
      <c r="J4" s="23">
        <v>8</v>
      </c>
      <c r="L4" s="30">
        <v>0.04</v>
      </c>
      <c r="M4" s="23">
        <v>6</v>
      </c>
      <c r="O4" s="24">
        <v>0.04</v>
      </c>
      <c r="P4" s="23">
        <v>1</v>
      </c>
      <c r="S4" s="45" t="s">
        <v>43</v>
      </c>
      <c r="T4" s="45" t="s">
        <v>38</v>
      </c>
      <c r="U4" s="46" t="s">
        <v>42</v>
      </c>
      <c r="V4" s="46" t="s">
        <v>41</v>
      </c>
      <c r="W4" s="47" t="s">
        <v>40</v>
      </c>
      <c r="X4" s="48" t="s">
        <v>39</v>
      </c>
      <c r="AA4" s="1"/>
      <c r="AB4" s="50" t="s">
        <v>38</v>
      </c>
      <c r="AC4" s="51" t="s">
        <v>42</v>
      </c>
      <c r="AD4" s="51" t="s">
        <v>41</v>
      </c>
      <c r="AE4" s="52" t="s">
        <v>40</v>
      </c>
      <c r="AF4" s="53" t="s">
        <v>39</v>
      </c>
      <c r="AI4" s="58">
        <v>0</v>
      </c>
      <c r="AJ4" s="26">
        <v>0</v>
      </c>
      <c r="AK4" s="26">
        <v>0</v>
      </c>
      <c r="AL4" s="26">
        <v>0</v>
      </c>
    </row>
    <row r="5" spans="1:38" ht="15" customHeight="1">
      <c r="A5"/>
      <c r="B5"/>
      <c r="C5" s="30">
        <v>0.11</v>
      </c>
      <c r="D5" s="28">
        <v>8.5</v>
      </c>
      <c r="F5" s="30">
        <v>0.06</v>
      </c>
      <c r="G5" s="28">
        <v>6.5</v>
      </c>
      <c r="I5" s="30">
        <v>0.11</v>
      </c>
      <c r="J5" s="23">
        <v>8.5</v>
      </c>
      <c r="L5" s="30">
        <v>0.06</v>
      </c>
      <c r="M5" s="23">
        <v>6.5</v>
      </c>
      <c r="O5" s="24">
        <v>0.07</v>
      </c>
      <c r="P5" s="23">
        <v>1.5</v>
      </c>
      <c r="R5" s="4" t="s">
        <v>16</v>
      </c>
      <c r="S5" s="41" t="s">
        <v>7</v>
      </c>
      <c r="T5" s="41" t="s">
        <v>7</v>
      </c>
      <c r="U5" s="41" t="s">
        <v>7</v>
      </c>
      <c r="V5" s="41" t="s">
        <v>7</v>
      </c>
      <c r="W5" s="41" t="s">
        <v>7</v>
      </c>
      <c r="X5" s="41" t="s">
        <v>7</v>
      </c>
      <c r="AA5" s="4" t="s">
        <v>16</v>
      </c>
      <c r="AB5" s="41" t="s">
        <v>7</v>
      </c>
      <c r="AC5" s="41" t="s">
        <v>7</v>
      </c>
      <c r="AD5" s="41" t="s">
        <v>7</v>
      </c>
      <c r="AE5" s="41" t="s">
        <v>7</v>
      </c>
      <c r="AF5" s="41" t="s">
        <v>7</v>
      </c>
      <c r="AI5" s="58">
        <v>0.01</v>
      </c>
      <c r="AJ5" s="26">
        <v>0.1</v>
      </c>
      <c r="AK5" s="26">
        <v>0.1</v>
      </c>
      <c r="AL5" s="26">
        <v>0.1</v>
      </c>
    </row>
    <row r="6" spans="1:38" ht="15" customHeight="1">
      <c r="A6"/>
      <c r="B6"/>
      <c r="C6" s="31">
        <v>0.14</v>
      </c>
      <c r="D6" s="4">
        <v>9</v>
      </c>
      <c r="F6" s="30">
        <v>0.08</v>
      </c>
      <c r="G6" s="28">
        <v>7</v>
      </c>
      <c r="I6" s="31">
        <v>0.14</v>
      </c>
      <c r="J6" s="23">
        <v>9</v>
      </c>
      <c r="L6" s="30">
        <v>0.08</v>
      </c>
      <c r="M6" s="23">
        <v>7</v>
      </c>
      <c r="O6" s="24">
        <v>0.1</v>
      </c>
      <c r="P6" s="23">
        <v>2</v>
      </c>
      <c r="R6" s="13">
        <v>-15</v>
      </c>
      <c r="S6" s="24">
        <v>3</v>
      </c>
      <c r="T6" s="24">
        <v>5</v>
      </c>
      <c r="U6" s="24">
        <v>8</v>
      </c>
      <c r="V6" s="13">
        <v>11</v>
      </c>
      <c r="W6" s="23">
        <v>13</v>
      </c>
      <c r="X6" s="13">
        <v>15</v>
      </c>
      <c r="Y6" s="36">
        <v>1</v>
      </c>
      <c r="AA6" s="13">
        <v>-15</v>
      </c>
      <c r="AB6" s="24">
        <v>3</v>
      </c>
      <c r="AC6" s="24">
        <v>5</v>
      </c>
      <c r="AD6" s="24">
        <v>8</v>
      </c>
      <c r="AE6" s="13">
        <v>11</v>
      </c>
      <c r="AF6" s="13">
        <v>15</v>
      </c>
      <c r="AG6" s="36">
        <v>1</v>
      </c>
      <c r="AI6" s="58">
        <v>0.02</v>
      </c>
      <c r="AJ6" s="26">
        <v>0.2</v>
      </c>
      <c r="AK6" s="26">
        <v>0.2</v>
      </c>
      <c r="AL6" s="26">
        <v>0.2</v>
      </c>
    </row>
    <row r="7" spans="1:38" ht="15" customHeight="1">
      <c r="A7"/>
      <c r="B7"/>
      <c r="C7" s="31">
        <v>0.17</v>
      </c>
      <c r="D7" s="4">
        <v>9.5</v>
      </c>
      <c r="F7" s="30">
        <v>0.1</v>
      </c>
      <c r="G7" s="28">
        <v>7.5</v>
      </c>
      <c r="I7" s="31">
        <v>0.17</v>
      </c>
      <c r="J7" s="23">
        <v>9.5</v>
      </c>
      <c r="L7" s="30">
        <v>0.1</v>
      </c>
      <c r="M7" s="23">
        <v>7.5</v>
      </c>
      <c r="O7" s="24">
        <v>0.11</v>
      </c>
      <c r="P7" s="23">
        <v>2.5</v>
      </c>
      <c r="R7" s="13">
        <v>-8</v>
      </c>
      <c r="S7" s="24">
        <v>3</v>
      </c>
      <c r="T7" s="24">
        <v>5</v>
      </c>
      <c r="U7" s="24">
        <v>8</v>
      </c>
      <c r="V7" s="13">
        <v>11</v>
      </c>
      <c r="W7" s="23">
        <v>13</v>
      </c>
      <c r="X7" s="13">
        <v>15</v>
      </c>
      <c r="Y7" s="36">
        <v>2</v>
      </c>
      <c r="AA7" s="13">
        <v>-8</v>
      </c>
      <c r="AB7" s="24">
        <v>3</v>
      </c>
      <c r="AC7" s="24">
        <v>5</v>
      </c>
      <c r="AD7" s="24">
        <v>8</v>
      </c>
      <c r="AE7" s="13">
        <v>11</v>
      </c>
      <c r="AF7" s="13">
        <v>15</v>
      </c>
      <c r="AG7" s="36">
        <v>2</v>
      </c>
      <c r="AI7" s="58">
        <v>0.03</v>
      </c>
      <c r="AJ7" s="26">
        <v>0.3</v>
      </c>
      <c r="AK7" s="26">
        <v>0.3</v>
      </c>
      <c r="AL7" s="26">
        <v>0.3</v>
      </c>
    </row>
    <row r="8" spans="1:38" ht="15" customHeight="1">
      <c r="A8"/>
      <c r="B8"/>
      <c r="C8" s="31">
        <v>0.2</v>
      </c>
      <c r="D8" s="4">
        <v>10</v>
      </c>
      <c r="F8" s="31">
        <v>0.12</v>
      </c>
      <c r="G8" s="4">
        <v>8</v>
      </c>
      <c r="I8" s="31">
        <v>0.2</v>
      </c>
      <c r="J8" s="23">
        <v>10</v>
      </c>
      <c r="L8" s="31">
        <v>0.12</v>
      </c>
      <c r="M8" s="23">
        <v>8</v>
      </c>
      <c r="O8" s="24">
        <v>0.12</v>
      </c>
      <c r="P8" s="23">
        <v>3</v>
      </c>
      <c r="R8" s="13">
        <v>-7</v>
      </c>
      <c r="S8" s="24">
        <v>3</v>
      </c>
      <c r="T8" s="24">
        <v>5</v>
      </c>
      <c r="U8" s="24">
        <v>8</v>
      </c>
      <c r="V8" s="13">
        <v>11</v>
      </c>
      <c r="W8" s="23">
        <v>13</v>
      </c>
      <c r="X8" s="13">
        <v>15</v>
      </c>
      <c r="Y8" s="36">
        <v>3</v>
      </c>
      <c r="AA8" s="13">
        <v>-7</v>
      </c>
      <c r="AB8" s="24">
        <v>3</v>
      </c>
      <c r="AC8" s="24">
        <v>5</v>
      </c>
      <c r="AD8" s="24">
        <v>8</v>
      </c>
      <c r="AE8" s="13">
        <v>11</v>
      </c>
      <c r="AF8" s="13">
        <v>15</v>
      </c>
      <c r="AG8" s="36">
        <v>3</v>
      </c>
      <c r="AI8" s="58">
        <v>0.04</v>
      </c>
      <c r="AJ8" s="26">
        <v>0.4</v>
      </c>
      <c r="AK8" s="26">
        <v>0.4</v>
      </c>
      <c r="AL8" s="26">
        <v>0.4</v>
      </c>
    </row>
    <row r="9" spans="1:38" ht="15" customHeight="1">
      <c r="A9"/>
      <c r="B9"/>
      <c r="C9" s="31">
        <v>0.21</v>
      </c>
      <c r="D9" s="4">
        <v>10.5</v>
      </c>
      <c r="F9" s="31">
        <v>0.14</v>
      </c>
      <c r="G9" s="4">
        <v>8.5</v>
      </c>
      <c r="I9" s="31">
        <v>0.21</v>
      </c>
      <c r="J9" s="23">
        <v>10.5</v>
      </c>
      <c r="L9" s="31">
        <v>0.14</v>
      </c>
      <c r="M9" s="23">
        <v>8.5</v>
      </c>
      <c r="O9" s="24">
        <v>0.13</v>
      </c>
      <c r="P9" s="23">
        <v>3.5</v>
      </c>
      <c r="R9" s="13">
        <v>-6</v>
      </c>
      <c r="S9" s="24">
        <v>3</v>
      </c>
      <c r="T9" s="24">
        <v>5</v>
      </c>
      <c r="U9" s="24">
        <v>8</v>
      </c>
      <c r="V9" s="13">
        <v>11</v>
      </c>
      <c r="W9" s="23">
        <v>13</v>
      </c>
      <c r="X9" s="13">
        <v>15</v>
      </c>
      <c r="Y9" s="36">
        <v>4</v>
      </c>
      <c r="AA9" s="13">
        <v>-6</v>
      </c>
      <c r="AB9" s="24">
        <v>3</v>
      </c>
      <c r="AC9" s="24">
        <v>5</v>
      </c>
      <c r="AD9" s="24">
        <v>8</v>
      </c>
      <c r="AE9" s="13">
        <v>11</v>
      </c>
      <c r="AF9" s="13">
        <v>15</v>
      </c>
      <c r="AG9" s="36">
        <v>4</v>
      </c>
      <c r="AI9" s="58">
        <v>0.05</v>
      </c>
      <c r="AJ9" s="26">
        <v>0.5</v>
      </c>
      <c r="AK9" s="26">
        <v>0.5</v>
      </c>
      <c r="AL9" s="26">
        <v>0.5</v>
      </c>
    </row>
    <row r="10" spans="1:38" ht="15" customHeight="1">
      <c r="A10"/>
      <c r="B10"/>
      <c r="C10" s="31">
        <v>0.23</v>
      </c>
      <c r="D10" s="4">
        <v>11</v>
      </c>
      <c r="F10" s="31">
        <v>0.16</v>
      </c>
      <c r="G10" s="4">
        <v>9</v>
      </c>
      <c r="I10" s="31">
        <v>0.23</v>
      </c>
      <c r="J10" s="23">
        <v>11</v>
      </c>
      <c r="L10" s="31">
        <v>0.16</v>
      </c>
      <c r="M10" s="23">
        <v>9</v>
      </c>
      <c r="O10" s="24">
        <v>0.14</v>
      </c>
      <c r="P10" s="23">
        <v>4</v>
      </c>
      <c r="R10" s="18">
        <v>-5</v>
      </c>
      <c r="S10" s="35">
        <v>3.5</v>
      </c>
      <c r="T10" s="35">
        <v>5.5</v>
      </c>
      <c r="U10" s="35">
        <v>8.5</v>
      </c>
      <c r="V10" s="14">
        <v>11.5</v>
      </c>
      <c r="W10" s="14">
        <v>13.5</v>
      </c>
      <c r="X10" s="18">
        <v>15.5</v>
      </c>
      <c r="Y10" s="36">
        <v>5</v>
      </c>
      <c r="AA10" s="18">
        <v>-5</v>
      </c>
      <c r="AB10" s="35">
        <v>3.5</v>
      </c>
      <c r="AC10" s="35">
        <v>5.5</v>
      </c>
      <c r="AD10" s="35">
        <v>8.5</v>
      </c>
      <c r="AE10" s="14">
        <v>11.5</v>
      </c>
      <c r="AF10" s="18">
        <v>15.5</v>
      </c>
      <c r="AG10" s="36">
        <v>5</v>
      </c>
      <c r="AI10" s="58">
        <v>0.08</v>
      </c>
      <c r="AJ10" s="26">
        <v>0.6</v>
      </c>
      <c r="AK10" s="26">
        <v>0.6</v>
      </c>
      <c r="AL10" s="26">
        <v>0.6</v>
      </c>
    </row>
    <row r="11" spans="1:38" ht="15" customHeight="1">
      <c r="A11"/>
      <c r="B11"/>
      <c r="C11" s="31">
        <v>0.24</v>
      </c>
      <c r="D11" s="4">
        <v>11.5</v>
      </c>
      <c r="F11" s="31">
        <v>0.18</v>
      </c>
      <c r="G11" s="4">
        <v>9.5</v>
      </c>
      <c r="I11" s="31">
        <v>0.24</v>
      </c>
      <c r="J11" s="23">
        <v>11.5</v>
      </c>
      <c r="L11" s="31">
        <v>0.18</v>
      </c>
      <c r="M11" s="23">
        <v>9.5</v>
      </c>
      <c r="O11" s="24">
        <v>0.15</v>
      </c>
      <c r="P11" s="23">
        <v>4.5</v>
      </c>
      <c r="R11" s="18">
        <v>-4</v>
      </c>
      <c r="S11" s="35">
        <v>4</v>
      </c>
      <c r="T11" s="35">
        <v>6</v>
      </c>
      <c r="U11" s="35">
        <v>9</v>
      </c>
      <c r="V11" s="14">
        <v>12</v>
      </c>
      <c r="W11" s="14">
        <v>14</v>
      </c>
      <c r="X11" s="18">
        <v>16</v>
      </c>
      <c r="Y11" s="36">
        <v>6</v>
      </c>
      <c r="AA11" s="18">
        <v>-4</v>
      </c>
      <c r="AB11" s="35">
        <v>4</v>
      </c>
      <c r="AC11" s="35">
        <v>6</v>
      </c>
      <c r="AD11" s="35">
        <v>9</v>
      </c>
      <c r="AE11" s="14">
        <v>12</v>
      </c>
      <c r="AF11" s="18">
        <v>16</v>
      </c>
      <c r="AG11" s="36">
        <v>6</v>
      </c>
      <c r="AI11" s="58">
        <v>0.1</v>
      </c>
      <c r="AJ11" s="26">
        <v>0.7</v>
      </c>
      <c r="AK11" s="26">
        <v>0.7</v>
      </c>
      <c r="AL11" s="26">
        <v>0.7</v>
      </c>
    </row>
    <row r="12" spans="1:38" ht="15" customHeight="1">
      <c r="A12"/>
      <c r="B12"/>
      <c r="C12" s="31">
        <v>0.26</v>
      </c>
      <c r="D12" s="4">
        <v>12</v>
      </c>
      <c r="F12" s="31">
        <v>0.2</v>
      </c>
      <c r="G12" s="4">
        <v>10</v>
      </c>
      <c r="I12" s="31">
        <v>0.26</v>
      </c>
      <c r="J12" s="23">
        <v>12</v>
      </c>
      <c r="L12" s="31">
        <v>0.2</v>
      </c>
      <c r="M12" s="23">
        <v>10</v>
      </c>
      <c r="O12" s="24">
        <v>0.16</v>
      </c>
      <c r="P12" s="23">
        <v>5</v>
      </c>
      <c r="R12" s="18">
        <v>-3</v>
      </c>
      <c r="S12" s="35">
        <v>4.5</v>
      </c>
      <c r="T12" s="35">
        <v>6.5</v>
      </c>
      <c r="U12" s="35">
        <v>9.5</v>
      </c>
      <c r="V12" s="14">
        <v>12.5</v>
      </c>
      <c r="W12" s="14">
        <v>14.5</v>
      </c>
      <c r="X12" s="18">
        <v>16.5</v>
      </c>
      <c r="Y12" s="36">
        <v>7</v>
      </c>
      <c r="AA12" s="18">
        <v>-3</v>
      </c>
      <c r="AB12" s="35">
        <v>4.5</v>
      </c>
      <c r="AC12" s="35">
        <v>6.5</v>
      </c>
      <c r="AD12" s="35">
        <v>9.5</v>
      </c>
      <c r="AE12" s="14">
        <v>12.5</v>
      </c>
      <c r="AF12" s="18">
        <v>16.5</v>
      </c>
      <c r="AG12" s="36">
        <v>7</v>
      </c>
      <c r="AI12" s="58">
        <v>0.12</v>
      </c>
      <c r="AJ12" s="26">
        <v>0.8</v>
      </c>
      <c r="AK12" s="26">
        <v>0.8</v>
      </c>
      <c r="AL12" s="26">
        <v>0.8</v>
      </c>
    </row>
    <row r="13" spans="1:38" ht="15" customHeight="1">
      <c r="A13"/>
      <c r="B13"/>
      <c r="C13" s="31">
        <v>0.27</v>
      </c>
      <c r="D13" s="4">
        <v>12.5</v>
      </c>
      <c r="F13" s="31">
        <v>0.23</v>
      </c>
      <c r="G13" s="4">
        <v>10.5</v>
      </c>
      <c r="I13" s="31">
        <v>0.27</v>
      </c>
      <c r="J13" s="23">
        <v>12.5</v>
      </c>
      <c r="L13" s="31">
        <v>0.23</v>
      </c>
      <c r="M13" s="23">
        <v>10.5</v>
      </c>
      <c r="O13" s="24">
        <v>0.17</v>
      </c>
      <c r="P13" s="28">
        <v>5.5</v>
      </c>
      <c r="R13" s="18">
        <v>-2</v>
      </c>
      <c r="S13" s="35">
        <v>5</v>
      </c>
      <c r="T13" s="35">
        <v>7</v>
      </c>
      <c r="U13" s="35">
        <v>10</v>
      </c>
      <c r="V13" s="14">
        <v>13</v>
      </c>
      <c r="W13" s="14">
        <v>15</v>
      </c>
      <c r="X13" s="18">
        <v>17</v>
      </c>
      <c r="Y13" s="36">
        <v>8</v>
      </c>
      <c r="AA13" s="18">
        <v>-2</v>
      </c>
      <c r="AB13" s="35">
        <v>5</v>
      </c>
      <c r="AC13" s="35">
        <v>7</v>
      </c>
      <c r="AD13" s="35">
        <v>10</v>
      </c>
      <c r="AE13" s="14">
        <v>13</v>
      </c>
      <c r="AF13" s="18">
        <v>17</v>
      </c>
      <c r="AG13" s="36">
        <v>8</v>
      </c>
      <c r="AI13" s="58">
        <v>0.14</v>
      </c>
      <c r="AJ13" s="26">
        <v>0.9</v>
      </c>
      <c r="AK13" s="26">
        <v>0.9</v>
      </c>
      <c r="AL13" s="26">
        <v>0.9</v>
      </c>
    </row>
    <row r="14" spans="1:38" ht="15" customHeight="1">
      <c r="A14"/>
      <c r="B14"/>
      <c r="C14" s="31">
        <v>0.29</v>
      </c>
      <c r="D14" s="4">
        <v>13</v>
      </c>
      <c r="F14" s="31">
        <v>0.26</v>
      </c>
      <c r="G14" s="4">
        <v>11</v>
      </c>
      <c r="I14" s="31">
        <v>0.29</v>
      </c>
      <c r="J14" s="23">
        <v>13</v>
      </c>
      <c r="L14" s="31">
        <v>0.26</v>
      </c>
      <c r="M14" s="23">
        <v>11</v>
      </c>
      <c r="O14" s="24">
        <v>0.18</v>
      </c>
      <c r="P14" s="28">
        <v>6</v>
      </c>
      <c r="R14" s="18">
        <v>-1</v>
      </c>
      <c r="S14" s="35">
        <v>5.5</v>
      </c>
      <c r="T14" s="35">
        <v>7.5</v>
      </c>
      <c r="U14" s="35">
        <v>10.5</v>
      </c>
      <c r="V14" s="14">
        <v>13.5</v>
      </c>
      <c r="W14" s="14">
        <v>15.5</v>
      </c>
      <c r="X14" s="18">
        <v>17.5</v>
      </c>
      <c r="Y14" s="36">
        <v>9</v>
      </c>
      <c r="AA14" s="18">
        <v>-1</v>
      </c>
      <c r="AB14" s="35">
        <v>5.5</v>
      </c>
      <c r="AC14" s="35">
        <v>7.5</v>
      </c>
      <c r="AD14" s="35">
        <v>10.5</v>
      </c>
      <c r="AE14" s="14">
        <v>13.5</v>
      </c>
      <c r="AF14" s="18">
        <v>17.5</v>
      </c>
      <c r="AG14" s="36">
        <v>9</v>
      </c>
      <c r="AI14" s="58">
        <v>0.16</v>
      </c>
      <c r="AJ14" s="26">
        <v>1</v>
      </c>
      <c r="AK14" s="26">
        <v>1</v>
      </c>
      <c r="AL14" s="26">
        <v>1</v>
      </c>
    </row>
    <row r="15" spans="1:38" ht="15" customHeight="1">
      <c r="A15"/>
      <c r="B15"/>
      <c r="C15" s="31">
        <v>0.3</v>
      </c>
      <c r="D15" s="4">
        <v>13.5</v>
      </c>
      <c r="F15" s="31">
        <v>0.29</v>
      </c>
      <c r="G15" s="4">
        <v>11.5</v>
      </c>
      <c r="I15" s="31">
        <v>0.3</v>
      </c>
      <c r="J15" s="23">
        <v>13.5</v>
      </c>
      <c r="L15" s="31">
        <v>0.29</v>
      </c>
      <c r="M15" s="23">
        <v>11.5</v>
      </c>
      <c r="O15" s="24">
        <v>0.19</v>
      </c>
      <c r="P15" s="28">
        <v>6.5</v>
      </c>
      <c r="R15" s="18">
        <v>1</v>
      </c>
      <c r="S15" s="35">
        <v>6</v>
      </c>
      <c r="T15" s="35">
        <v>8</v>
      </c>
      <c r="U15" s="35">
        <v>11</v>
      </c>
      <c r="V15" s="14">
        <v>14</v>
      </c>
      <c r="W15" s="14">
        <v>16</v>
      </c>
      <c r="X15" s="18">
        <v>18</v>
      </c>
      <c r="Y15" s="36">
        <v>10</v>
      </c>
      <c r="AA15" s="18">
        <v>1</v>
      </c>
      <c r="AB15" s="35">
        <v>6</v>
      </c>
      <c r="AC15" s="35">
        <v>8</v>
      </c>
      <c r="AD15" s="35">
        <v>11</v>
      </c>
      <c r="AE15" s="14">
        <v>14</v>
      </c>
      <c r="AF15" s="18">
        <v>18</v>
      </c>
      <c r="AG15" s="36">
        <v>10</v>
      </c>
      <c r="AI15" s="58">
        <v>0.18</v>
      </c>
      <c r="AJ15" s="26">
        <v>1.1</v>
      </c>
      <c r="AK15" s="26">
        <v>1.1</v>
      </c>
      <c r="AL15" s="26">
        <v>1.1</v>
      </c>
    </row>
    <row r="16" spans="1:38" ht="15" customHeight="1">
      <c r="A16"/>
      <c r="B16"/>
      <c r="C16" s="31">
        <v>0.32</v>
      </c>
      <c r="D16" s="4">
        <v>14</v>
      </c>
      <c r="F16" s="31">
        <v>0.32</v>
      </c>
      <c r="G16" s="4">
        <v>12</v>
      </c>
      <c r="I16" s="31">
        <v>0.32</v>
      </c>
      <c r="J16" s="23">
        <v>14</v>
      </c>
      <c r="L16" s="31">
        <v>0.32</v>
      </c>
      <c r="M16" s="23">
        <v>12</v>
      </c>
      <c r="O16" s="24">
        <v>0.2</v>
      </c>
      <c r="P16" s="28">
        <v>7</v>
      </c>
      <c r="R16" s="18">
        <v>2</v>
      </c>
      <c r="S16" s="35">
        <v>6.5</v>
      </c>
      <c r="T16" s="35">
        <v>8.5</v>
      </c>
      <c r="U16" s="35">
        <v>11.5</v>
      </c>
      <c r="V16" s="14">
        <v>14.5</v>
      </c>
      <c r="W16" s="14">
        <v>16.5</v>
      </c>
      <c r="X16" s="18">
        <v>18.5</v>
      </c>
      <c r="Y16" s="36">
        <v>11</v>
      </c>
      <c r="AA16" s="18">
        <v>2</v>
      </c>
      <c r="AB16" s="35">
        <v>6.5</v>
      </c>
      <c r="AC16" s="35">
        <v>8.5</v>
      </c>
      <c r="AD16" s="35">
        <v>11.5</v>
      </c>
      <c r="AE16" s="14">
        <v>14.5</v>
      </c>
      <c r="AF16" s="18">
        <v>18.5</v>
      </c>
      <c r="AG16" s="36">
        <v>11</v>
      </c>
      <c r="AI16" s="58">
        <v>0.2</v>
      </c>
      <c r="AJ16" s="26">
        <v>1.2</v>
      </c>
      <c r="AK16" s="26">
        <v>1.2</v>
      </c>
      <c r="AL16" s="26">
        <v>1.2</v>
      </c>
    </row>
    <row r="17" spans="1:38" ht="15" customHeight="1">
      <c r="A17"/>
      <c r="B17"/>
      <c r="C17" s="31">
        <v>0.33</v>
      </c>
      <c r="D17" s="4">
        <v>14.5</v>
      </c>
      <c r="F17" s="31">
        <v>0.35</v>
      </c>
      <c r="G17" s="4">
        <v>12.5</v>
      </c>
      <c r="I17" s="31">
        <v>0.33</v>
      </c>
      <c r="J17" s="23">
        <v>14.5</v>
      </c>
      <c r="L17" s="31">
        <v>0.35</v>
      </c>
      <c r="M17" s="23">
        <v>12.5</v>
      </c>
      <c r="O17" s="24">
        <v>0.25</v>
      </c>
      <c r="P17" s="28">
        <v>7.5</v>
      </c>
      <c r="R17" s="18">
        <v>3</v>
      </c>
      <c r="S17" s="35">
        <v>7</v>
      </c>
      <c r="T17" s="35">
        <v>9</v>
      </c>
      <c r="U17" s="35">
        <v>12</v>
      </c>
      <c r="V17" s="14">
        <v>15</v>
      </c>
      <c r="W17" s="14">
        <v>17</v>
      </c>
      <c r="X17" s="18">
        <v>19</v>
      </c>
      <c r="Y17" s="36">
        <v>12</v>
      </c>
      <c r="AA17" s="18">
        <v>3</v>
      </c>
      <c r="AB17" s="35">
        <v>7</v>
      </c>
      <c r="AC17" s="35">
        <v>9</v>
      </c>
      <c r="AD17" s="35">
        <v>12</v>
      </c>
      <c r="AE17" s="14">
        <v>15</v>
      </c>
      <c r="AF17" s="18">
        <v>19</v>
      </c>
      <c r="AG17" s="36">
        <v>12</v>
      </c>
      <c r="AI17" s="58">
        <v>0.22</v>
      </c>
      <c r="AJ17" s="26">
        <v>1.3</v>
      </c>
      <c r="AK17" s="26">
        <v>1.3</v>
      </c>
      <c r="AL17" s="26">
        <v>1.3</v>
      </c>
    </row>
    <row r="18" spans="1:38" ht="15" customHeight="1">
      <c r="A18"/>
      <c r="B18"/>
      <c r="C18" s="31">
        <v>0.35</v>
      </c>
      <c r="D18" s="4">
        <v>15</v>
      </c>
      <c r="F18" s="31">
        <v>0.38</v>
      </c>
      <c r="G18" s="4">
        <v>13</v>
      </c>
      <c r="I18" s="31">
        <v>0.35</v>
      </c>
      <c r="J18" s="23">
        <v>15</v>
      </c>
      <c r="L18" s="31">
        <v>0.38</v>
      </c>
      <c r="M18" s="23">
        <v>13</v>
      </c>
      <c r="O18" s="24">
        <v>0.3</v>
      </c>
      <c r="P18" s="28">
        <v>8</v>
      </c>
      <c r="R18" s="18">
        <v>4</v>
      </c>
      <c r="S18" s="35">
        <v>7.5</v>
      </c>
      <c r="T18" s="35">
        <v>9.5</v>
      </c>
      <c r="U18" s="35">
        <v>12.5</v>
      </c>
      <c r="V18" s="14">
        <v>15.5</v>
      </c>
      <c r="W18" s="14">
        <v>17.5</v>
      </c>
      <c r="X18" s="18">
        <v>19.5</v>
      </c>
      <c r="Y18" s="36">
        <v>13</v>
      </c>
      <c r="AA18" s="18">
        <v>4</v>
      </c>
      <c r="AB18" s="35">
        <v>7.5</v>
      </c>
      <c r="AC18" s="35">
        <v>9.5</v>
      </c>
      <c r="AD18" s="35">
        <v>12.5</v>
      </c>
      <c r="AE18" s="14">
        <v>15.5</v>
      </c>
      <c r="AF18" s="18">
        <v>19.5</v>
      </c>
      <c r="AG18" s="36">
        <v>13</v>
      </c>
      <c r="AI18" s="58">
        <v>0.24</v>
      </c>
      <c r="AJ18" s="26">
        <v>1.7</v>
      </c>
      <c r="AK18" s="26">
        <v>1.7</v>
      </c>
      <c r="AL18" s="26">
        <v>1.7</v>
      </c>
    </row>
    <row r="19" spans="1:38" ht="15" customHeight="1">
      <c r="A19"/>
      <c r="B19"/>
      <c r="C19" s="31">
        <v>0.36</v>
      </c>
      <c r="D19" s="4">
        <v>15.5</v>
      </c>
      <c r="F19" s="31">
        <v>0.41</v>
      </c>
      <c r="G19" s="4">
        <v>13.5</v>
      </c>
      <c r="I19" s="31">
        <v>0.36</v>
      </c>
      <c r="J19" s="23">
        <v>15.5</v>
      </c>
      <c r="L19" s="31">
        <v>0.41</v>
      </c>
      <c r="M19" s="23">
        <v>13.5</v>
      </c>
      <c r="O19" s="24">
        <v>0.35</v>
      </c>
      <c r="P19" s="28">
        <v>8.5</v>
      </c>
      <c r="R19" s="18">
        <v>5</v>
      </c>
      <c r="S19" s="35">
        <v>8</v>
      </c>
      <c r="T19" s="35">
        <v>10</v>
      </c>
      <c r="U19" s="35">
        <v>13</v>
      </c>
      <c r="V19" s="14">
        <v>16</v>
      </c>
      <c r="W19" s="14">
        <v>18</v>
      </c>
      <c r="X19" s="18">
        <v>20</v>
      </c>
      <c r="Y19" s="36">
        <v>14</v>
      </c>
      <c r="AA19" s="18">
        <v>5</v>
      </c>
      <c r="AB19" s="35">
        <v>8</v>
      </c>
      <c r="AC19" s="35">
        <v>10</v>
      </c>
      <c r="AD19" s="35">
        <v>13</v>
      </c>
      <c r="AE19" s="14">
        <v>16</v>
      </c>
      <c r="AF19" s="18">
        <v>20</v>
      </c>
      <c r="AG19" s="36">
        <v>14</v>
      </c>
      <c r="AI19" s="58">
        <v>0.26</v>
      </c>
      <c r="AJ19" s="26">
        <v>2</v>
      </c>
      <c r="AK19" s="26">
        <v>2</v>
      </c>
      <c r="AL19" s="26">
        <v>2</v>
      </c>
    </row>
    <row r="20" spans="1:38" ht="15" customHeight="1">
      <c r="A20"/>
      <c r="B20"/>
      <c r="C20" s="31">
        <v>0.38</v>
      </c>
      <c r="D20" s="4">
        <v>16</v>
      </c>
      <c r="F20" s="31">
        <v>0.44</v>
      </c>
      <c r="G20" s="4">
        <v>14</v>
      </c>
      <c r="I20" s="31">
        <v>0.38</v>
      </c>
      <c r="J20" s="23">
        <v>16</v>
      </c>
      <c r="L20" s="31">
        <v>0.44</v>
      </c>
      <c r="M20" s="23">
        <v>14</v>
      </c>
      <c r="O20" s="24">
        <v>0.4</v>
      </c>
      <c r="P20" s="28">
        <v>9</v>
      </c>
      <c r="R20" s="4">
        <v>6</v>
      </c>
      <c r="S20" s="24">
        <v>8</v>
      </c>
      <c r="T20" s="24">
        <v>10</v>
      </c>
      <c r="U20" s="24">
        <v>13</v>
      </c>
      <c r="V20" s="13">
        <v>16</v>
      </c>
      <c r="W20" s="23">
        <v>18</v>
      </c>
      <c r="X20" s="4">
        <v>20</v>
      </c>
      <c r="Y20" s="36">
        <v>15</v>
      </c>
      <c r="AA20" s="4">
        <v>6</v>
      </c>
      <c r="AB20" s="24">
        <v>8</v>
      </c>
      <c r="AC20" s="24">
        <v>10</v>
      </c>
      <c r="AD20" s="24">
        <v>13</v>
      </c>
      <c r="AE20" s="13">
        <v>16</v>
      </c>
      <c r="AF20" s="4">
        <v>20</v>
      </c>
      <c r="AG20" s="36">
        <v>15</v>
      </c>
      <c r="AI20" s="58">
        <v>0.28</v>
      </c>
      <c r="AJ20" s="26">
        <v>2.3</v>
      </c>
      <c r="AK20" s="26">
        <v>2.3</v>
      </c>
      <c r="AL20" s="26">
        <v>2.3</v>
      </c>
    </row>
    <row r="21" spans="1:38" ht="15" customHeight="1">
      <c r="A21"/>
      <c r="B21"/>
      <c r="C21" s="31">
        <v>0.39</v>
      </c>
      <c r="D21" s="4">
        <v>16.5</v>
      </c>
      <c r="F21" s="31">
        <v>0.47</v>
      </c>
      <c r="G21" s="4">
        <v>14.5</v>
      </c>
      <c r="I21" s="31">
        <v>0.39</v>
      </c>
      <c r="J21" s="23">
        <v>16.5</v>
      </c>
      <c r="L21" s="31">
        <v>0.47</v>
      </c>
      <c r="M21" s="23">
        <v>14.5</v>
      </c>
      <c r="O21" s="24">
        <v>0.45</v>
      </c>
      <c r="P21" s="28">
        <v>9.5</v>
      </c>
      <c r="R21" s="4">
        <v>7</v>
      </c>
      <c r="S21" s="24">
        <v>8</v>
      </c>
      <c r="T21" s="24">
        <v>10</v>
      </c>
      <c r="U21" s="24">
        <v>13</v>
      </c>
      <c r="V21" s="13">
        <v>16</v>
      </c>
      <c r="W21" s="23">
        <v>18</v>
      </c>
      <c r="X21" s="4">
        <v>20</v>
      </c>
      <c r="Y21" s="36">
        <v>16</v>
      </c>
      <c r="AA21" s="4">
        <v>7</v>
      </c>
      <c r="AB21" s="24">
        <v>8</v>
      </c>
      <c r="AC21" s="24">
        <v>10</v>
      </c>
      <c r="AD21" s="24">
        <v>13</v>
      </c>
      <c r="AE21" s="13">
        <v>16</v>
      </c>
      <c r="AF21" s="4">
        <v>20</v>
      </c>
      <c r="AG21" s="36">
        <v>16</v>
      </c>
      <c r="AI21" s="58">
        <v>0.3</v>
      </c>
      <c r="AJ21" s="26">
        <v>2.7</v>
      </c>
      <c r="AK21" s="26">
        <v>2.7</v>
      </c>
      <c r="AL21" s="26">
        <v>2.7</v>
      </c>
    </row>
    <row r="22" spans="1:38" ht="15" customHeight="1">
      <c r="A22"/>
      <c r="B22"/>
      <c r="C22" s="31">
        <v>0.41</v>
      </c>
      <c r="D22" s="4">
        <v>17</v>
      </c>
      <c r="F22" s="31">
        <v>0.5</v>
      </c>
      <c r="G22" s="4">
        <v>15</v>
      </c>
      <c r="I22" s="31">
        <v>0.41</v>
      </c>
      <c r="J22" s="23">
        <v>17</v>
      </c>
      <c r="L22" s="31">
        <v>0.5</v>
      </c>
      <c r="M22" s="23">
        <v>15</v>
      </c>
      <c r="O22" s="24">
        <v>0.5</v>
      </c>
      <c r="P22" s="28">
        <v>10</v>
      </c>
      <c r="R22" s="4">
        <v>8</v>
      </c>
      <c r="S22" s="24">
        <v>8</v>
      </c>
      <c r="T22" s="24">
        <v>10</v>
      </c>
      <c r="U22" s="24">
        <v>13</v>
      </c>
      <c r="V22" s="13">
        <v>16</v>
      </c>
      <c r="W22" s="23">
        <v>18</v>
      </c>
      <c r="X22" s="4">
        <v>20</v>
      </c>
      <c r="Y22" s="36">
        <v>17</v>
      </c>
      <c r="AA22" s="4">
        <v>8</v>
      </c>
      <c r="AB22" s="24">
        <v>8</v>
      </c>
      <c r="AC22" s="24">
        <v>10</v>
      </c>
      <c r="AD22" s="24">
        <v>13</v>
      </c>
      <c r="AE22" s="13">
        <v>16</v>
      </c>
      <c r="AF22" s="4">
        <v>20</v>
      </c>
      <c r="AG22" s="36">
        <v>17</v>
      </c>
      <c r="AI22" s="58">
        <v>0.32</v>
      </c>
      <c r="AJ22" s="26">
        <v>3</v>
      </c>
      <c r="AK22" s="26">
        <v>3</v>
      </c>
      <c r="AL22" s="26">
        <v>3</v>
      </c>
    </row>
    <row r="23" spans="1:38" ht="15" customHeight="1">
      <c r="A23"/>
      <c r="B23"/>
      <c r="C23" s="31">
        <v>0.42</v>
      </c>
      <c r="D23" s="4">
        <v>17.5</v>
      </c>
      <c r="I23" s="31">
        <v>0.42</v>
      </c>
      <c r="J23" s="23">
        <v>17.5</v>
      </c>
      <c r="R23" s="4">
        <v>15</v>
      </c>
      <c r="S23" s="24">
        <v>8</v>
      </c>
      <c r="T23" s="24">
        <v>10</v>
      </c>
      <c r="U23" s="24">
        <v>13</v>
      </c>
      <c r="V23" s="13">
        <v>16</v>
      </c>
      <c r="W23" s="23">
        <v>18</v>
      </c>
      <c r="X23" s="4">
        <v>20</v>
      </c>
      <c r="Y23" s="36">
        <v>18</v>
      </c>
      <c r="AA23" s="4">
        <v>15</v>
      </c>
      <c r="AB23" s="24">
        <v>8</v>
      </c>
      <c r="AC23" s="24">
        <v>10</v>
      </c>
      <c r="AD23" s="24">
        <v>13</v>
      </c>
      <c r="AE23" s="13">
        <v>16</v>
      </c>
      <c r="AF23" s="4">
        <v>20</v>
      </c>
      <c r="AG23" s="36">
        <v>18</v>
      </c>
      <c r="AI23" s="58">
        <v>0.34</v>
      </c>
      <c r="AJ23" s="26">
        <v>3.3</v>
      </c>
      <c r="AK23" s="26">
        <v>3.3</v>
      </c>
      <c r="AL23" s="26">
        <v>3.3</v>
      </c>
    </row>
    <row r="24" spans="1:42" ht="15" customHeight="1">
      <c r="A24"/>
      <c r="B24"/>
      <c r="C24" s="31">
        <v>0.44</v>
      </c>
      <c r="D24" s="4">
        <v>18</v>
      </c>
      <c r="I24" s="31">
        <v>0.44</v>
      </c>
      <c r="J24" s="23">
        <v>18</v>
      </c>
      <c r="R24" s="27"/>
      <c r="S24" s="37">
        <v>1</v>
      </c>
      <c r="T24" s="37">
        <v>2</v>
      </c>
      <c r="U24" s="37">
        <v>3</v>
      </c>
      <c r="V24" s="37">
        <v>4</v>
      </c>
      <c r="W24" s="37">
        <v>5</v>
      </c>
      <c r="X24" s="37">
        <v>6</v>
      </c>
      <c r="AA24" s="26"/>
      <c r="AB24" s="37">
        <v>1</v>
      </c>
      <c r="AC24" s="37">
        <v>2</v>
      </c>
      <c r="AD24" s="37">
        <v>3</v>
      </c>
      <c r="AE24" s="37">
        <v>4</v>
      </c>
      <c r="AF24" s="37">
        <v>5</v>
      </c>
      <c r="AI24" s="58">
        <v>0.36</v>
      </c>
      <c r="AJ24" s="26">
        <v>3.7</v>
      </c>
      <c r="AK24" s="26">
        <v>3.7</v>
      </c>
      <c r="AL24" s="26">
        <v>3.7</v>
      </c>
      <c r="AP24" s="9"/>
    </row>
    <row r="25" spans="1:42" ht="15" customHeight="1">
      <c r="A25"/>
      <c r="B25">
        <v>0.53</v>
      </c>
      <c r="C25" s="31">
        <v>0.45</v>
      </c>
      <c r="D25" s="4">
        <v>18.5</v>
      </c>
      <c r="I25" s="31">
        <v>0.45</v>
      </c>
      <c r="J25" s="23">
        <v>18.5</v>
      </c>
      <c r="V25" s="5"/>
      <c r="AI25" s="58">
        <v>0.4</v>
      </c>
      <c r="AJ25" s="26">
        <v>4</v>
      </c>
      <c r="AK25" s="26">
        <v>4</v>
      </c>
      <c r="AL25" s="26">
        <v>4</v>
      </c>
      <c r="AP25" s="9"/>
    </row>
    <row r="26" spans="1:42" ht="15" customHeight="1">
      <c r="A26"/>
      <c r="B26"/>
      <c r="C26" s="31">
        <v>0.47</v>
      </c>
      <c r="D26" s="4">
        <v>19</v>
      </c>
      <c r="I26" s="31">
        <v>0.47</v>
      </c>
      <c r="J26" s="23">
        <v>19</v>
      </c>
      <c r="V26" s="5"/>
      <c r="W26" s="15"/>
      <c r="X26" s="15"/>
      <c r="Y26" s="15"/>
      <c r="AP26" s="9"/>
    </row>
    <row r="27" spans="1:44" ht="15" customHeight="1">
      <c r="A27"/>
      <c r="B27"/>
      <c r="C27" s="31">
        <v>0.48</v>
      </c>
      <c r="D27" s="4">
        <v>19.5</v>
      </c>
      <c r="I27" s="31">
        <v>0.48</v>
      </c>
      <c r="J27" s="23">
        <v>19.5</v>
      </c>
      <c r="AI27" s="5"/>
      <c r="AJ27" s="5"/>
      <c r="AK27" s="5"/>
      <c r="AL27" s="15"/>
      <c r="AP27" s="9"/>
      <c r="AR27" s="15"/>
    </row>
    <row r="28" spans="1:44" ht="15" customHeight="1">
      <c r="A28"/>
      <c r="B28"/>
      <c r="C28" s="31">
        <v>0.5</v>
      </c>
      <c r="D28" s="4">
        <v>20</v>
      </c>
      <c r="I28" s="31">
        <v>0.5</v>
      </c>
      <c r="J28" s="23">
        <v>20</v>
      </c>
      <c r="AI28" s="5"/>
      <c r="AJ28" s="5"/>
      <c r="AK28" s="5"/>
      <c r="AL28" s="15"/>
      <c r="AP28" s="9"/>
      <c r="AR28" s="15"/>
    </row>
    <row r="29" spans="1:44" ht="15" customHeight="1">
      <c r="A29"/>
      <c r="B29"/>
      <c r="K29" s="5"/>
      <c r="AI29" s="15"/>
      <c r="AJ29" s="15"/>
      <c r="AK29" s="15"/>
      <c r="AL29" s="15"/>
      <c r="AP29" s="9"/>
      <c r="AR29" s="15"/>
    </row>
    <row r="30" spans="1:44" ht="15" customHeight="1">
      <c r="A30"/>
      <c r="B30"/>
      <c r="I30" s="5"/>
      <c r="J30" s="22"/>
      <c r="K30" s="5"/>
      <c r="AI30" s="9"/>
      <c r="AJ30" s="9"/>
      <c r="AK30" s="9"/>
      <c r="AL30" s="9"/>
      <c r="AP30" s="9"/>
      <c r="AR30" s="9"/>
    </row>
    <row r="31" spans="1:42" ht="15" customHeight="1">
      <c r="A31"/>
      <c r="B31"/>
      <c r="H31" s="5"/>
      <c r="I31" s="5"/>
      <c r="J31" s="22"/>
      <c r="AE31" s="9"/>
      <c r="AF31" s="9"/>
      <c r="AG31" s="9"/>
      <c r="AI31" s="9"/>
      <c r="AJ31" s="9"/>
      <c r="AK31" s="9"/>
      <c r="AP31" s="9"/>
    </row>
    <row r="32" spans="1:42" ht="15" customHeight="1">
      <c r="A32"/>
      <c r="B32"/>
      <c r="P32" s="9"/>
      <c r="Q32" s="9"/>
      <c r="R32" s="9"/>
      <c r="AP32" s="9"/>
    </row>
    <row r="33" spans="1:22" ht="15" customHeight="1">
      <c r="A33"/>
      <c r="B33"/>
      <c r="V33" s="10"/>
    </row>
    <row r="34" spans="1:26" ht="15" customHeight="1">
      <c r="A34"/>
      <c r="B34"/>
      <c r="V34" s="11"/>
      <c r="X34" s="6"/>
      <c r="Y34" s="8"/>
      <c r="Z34" s="7"/>
    </row>
    <row r="35" spans="1:27" ht="15" customHeight="1">
      <c r="A35"/>
      <c r="B35"/>
      <c r="W35" s="3"/>
      <c r="X35" s="3"/>
      <c r="Y35" s="3"/>
      <c r="Z35" s="3"/>
      <c r="AA35" s="3"/>
    </row>
    <row r="36" spans="1:27" ht="15" customHeight="1">
      <c r="A36"/>
      <c r="B36"/>
      <c r="W36" s="3"/>
      <c r="X36" s="3"/>
      <c r="Y36" s="3"/>
      <c r="Z36" s="3"/>
      <c r="AA36" s="3"/>
    </row>
    <row r="37" spans="1:32" ht="15" customHeight="1">
      <c r="A37"/>
      <c r="B37"/>
      <c r="AA37" s="11"/>
      <c r="AF37" s="2"/>
    </row>
    <row r="38" spans="1:32" ht="12.75">
      <c r="A38"/>
      <c r="B38"/>
      <c r="AA38" s="3"/>
      <c r="AF38" s="2"/>
    </row>
    <row r="39" spans="1:32" ht="12.75">
      <c r="A39"/>
      <c r="B39"/>
      <c r="AA39" s="3"/>
      <c r="AF39" s="2"/>
    </row>
    <row r="40" spans="1:32" ht="12.75">
      <c r="A40"/>
      <c r="B40"/>
      <c r="AF40" s="2"/>
    </row>
    <row r="41" spans="1:32" ht="12.75">
      <c r="A41"/>
      <c r="B41"/>
      <c r="AF41" s="2"/>
    </row>
    <row r="42" spans="9:20" ht="12.75">
      <c r="I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9:20" ht="12.75">
      <c r="I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9:20" ht="12.75">
      <c r="I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9:20" ht="12.75">
      <c r="I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9:20" ht="12.75">
      <c r="I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9:20" ht="12.75">
      <c r="I47" s="1"/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9:20" ht="12.75">
      <c r="I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9:20" ht="12.75">
      <c r="I49" s="1"/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9:20" ht="12.75">
      <c r="I50" s="1"/>
      <c r="K50" s="1"/>
      <c r="L50" s="1"/>
      <c r="M50" s="1"/>
      <c r="N50" s="1"/>
      <c r="O50" s="1"/>
      <c r="P50" s="1"/>
      <c r="Q50" s="1"/>
      <c r="R50" s="1"/>
      <c r="S50" s="1"/>
      <c r="T50" s="1"/>
    </row>
    <row r="51" spans="9:20" ht="12.75">
      <c r="I51" s="1"/>
      <c r="K51" s="1"/>
      <c r="L51" s="1"/>
      <c r="M51" s="1"/>
      <c r="N51" s="1"/>
      <c r="O51" s="1"/>
      <c r="P51" s="1"/>
      <c r="Q51" s="1"/>
      <c r="R51" s="1"/>
      <c r="S51" s="1"/>
      <c r="T51" s="1"/>
    </row>
    <row r="52" spans="9:20" ht="12.75">
      <c r="I52" s="1"/>
      <c r="K52" s="1"/>
      <c r="L52" s="1"/>
      <c r="M52" s="1"/>
      <c r="N52" s="1"/>
      <c r="O52" s="1"/>
      <c r="P52" s="1"/>
      <c r="Q52" s="1"/>
      <c r="R52" s="1"/>
      <c r="S52" s="1"/>
      <c r="T52" s="1"/>
    </row>
    <row r="53" spans="9:20" ht="12.75">
      <c r="I53" s="1"/>
      <c r="K53" s="1"/>
      <c r="L53" s="1"/>
      <c r="M53" s="1"/>
      <c r="N53" s="1"/>
      <c r="O53" s="1"/>
      <c r="P53" s="1"/>
      <c r="Q53" s="1"/>
      <c r="R53" s="1"/>
      <c r="S53" s="1"/>
      <c r="T53" s="1"/>
    </row>
  </sheetData>
  <sheetProtection/>
  <mergeCells count="1">
    <mergeCell ref="AI2:AL2"/>
  </mergeCells>
  <printOptions horizontalCentered="1" verticalCentered="1"/>
  <pageMargins left="0" right="0" top="0.5905511811023623" bottom="0" header="0.35433070866141736" footer="0"/>
  <pageSetup horizontalDpi="300" verticalDpi="300" orientation="landscape" paperSize="9" scale="92" r:id="rId2"/>
  <headerFooter alignWithMargins="0">
    <oddFooter>&amp;LAP09/03&amp;C
</oddFooter>
  </headerFooter>
  <colBreaks count="2" manualBreakCount="2">
    <brk id="17" max="37" man="1"/>
    <brk id="3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S168"/>
  <sheetViews>
    <sheetView zoomScalePageLayoutView="0" workbookViewId="0" topLeftCell="A148">
      <selection activeCell="X161" sqref="X161"/>
    </sheetView>
  </sheetViews>
  <sheetFormatPr defaultColWidth="11.421875" defaultRowHeight="12.75"/>
  <cols>
    <col min="1" max="1" width="2.421875" style="60" customWidth="1"/>
    <col min="2" max="2" width="3.57421875" style="60" customWidth="1"/>
    <col min="3" max="3" width="3.00390625" style="60" customWidth="1"/>
    <col min="4" max="4" width="13.8515625" style="60" customWidth="1"/>
    <col min="5" max="5" width="2.7109375" style="60" customWidth="1"/>
    <col min="6" max="6" width="4.421875" style="60" customWidth="1"/>
    <col min="7" max="7" width="4.7109375" style="60" customWidth="1"/>
    <col min="8" max="8" width="5.140625" style="60" customWidth="1"/>
    <col min="9" max="9" width="4.7109375" style="60" customWidth="1"/>
    <col min="10" max="10" width="5.00390625" style="60" customWidth="1"/>
    <col min="11" max="11" width="4.421875" style="60" customWidth="1"/>
    <col min="12" max="12" width="5.28125" style="60" customWidth="1"/>
    <col min="13" max="15" width="5.28125" style="60" hidden="1" customWidth="1"/>
    <col min="16" max="16" width="4.421875" style="60" customWidth="1"/>
    <col min="17" max="17" width="5.00390625" style="60" customWidth="1"/>
    <col min="18" max="18" width="4.7109375" style="60" customWidth="1"/>
    <col min="19" max="19" width="9.8515625" style="60" customWidth="1"/>
    <col min="20" max="20" width="5.00390625" style="60" customWidth="1"/>
    <col min="21" max="22" width="5.7109375" style="60" customWidth="1"/>
    <col min="23" max="24" width="5.57421875" style="60" customWidth="1"/>
    <col min="25" max="27" width="5.140625" style="60" customWidth="1"/>
    <col min="28" max="28" width="6.57421875" style="60" customWidth="1"/>
    <col min="29" max="31" width="5.421875" style="60" hidden="1" customWidth="1"/>
    <col min="32" max="32" width="7.140625" style="60" hidden="1" customWidth="1"/>
    <col min="33" max="34" width="6.00390625" style="60" hidden="1" customWidth="1"/>
    <col min="35" max="35" width="5.421875" style="60" hidden="1" customWidth="1"/>
    <col min="36" max="37" width="6.28125" style="60" hidden="1" customWidth="1"/>
    <col min="38" max="38" width="7.421875" style="60" hidden="1" customWidth="1"/>
    <col min="39" max="39" width="5.28125" style="60" hidden="1" customWidth="1"/>
    <col min="40" max="41" width="5.00390625" style="60" hidden="1" customWidth="1"/>
    <col min="42" max="42" width="4.57421875" style="60" hidden="1" customWidth="1"/>
    <col min="43" max="43" width="4.28125" style="60" hidden="1" customWidth="1"/>
    <col min="44" max="44" width="11.421875" style="60" hidden="1" customWidth="1"/>
    <col min="45" max="16384" width="11.421875" style="60" customWidth="1"/>
  </cols>
  <sheetData>
    <row r="1" spans="1:45" ht="34.5" customHeight="1" thickBot="1">
      <c r="A1" s="366" t="s">
        <v>45</v>
      </c>
      <c r="B1" s="367"/>
      <c r="C1" s="367"/>
      <c r="D1" s="367"/>
      <c r="E1" s="367"/>
      <c r="F1" s="368"/>
      <c r="G1" s="142" t="s">
        <v>79</v>
      </c>
      <c r="H1" s="143"/>
      <c r="I1" s="287"/>
      <c r="J1" s="286"/>
      <c r="L1" s="269" t="s">
        <v>131</v>
      </c>
      <c r="M1" s="269"/>
      <c r="P1" s="143"/>
      <c r="R1" s="288"/>
      <c r="S1" s="295"/>
      <c r="T1" s="288" t="s">
        <v>113</v>
      </c>
      <c r="U1" s="289"/>
      <c r="V1" s="289"/>
      <c r="W1" s="290"/>
      <c r="Y1" s="369"/>
      <c r="Z1" s="369"/>
      <c r="AA1" s="369"/>
      <c r="AB1" s="369"/>
      <c r="AC1" s="369"/>
      <c r="AD1" s="369"/>
      <c r="AE1" s="369"/>
      <c r="AF1" s="369"/>
      <c r="AG1" s="369"/>
      <c r="AH1" s="369"/>
      <c r="AI1" s="369"/>
      <c r="AJ1" s="369"/>
      <c r="AK1" s="369"/>
      <c r="AL1" s="369"/>
      <c r="AM1" s="369"/>
      <c r="AN1" s="369"/>
      <c r="AO1" s="369"/>
      <c r="AP1" s="369"/>
      <c r="AQ1" s="369"/>
      <c r="AR1" s="369"/>
      <c r="AS1" s="369"/>
    </row>
    <row r="2" spans="1:39" ht="15.75" customHeight="1" thickBot="1">
      <c r="A2" s="62" t="s">
        <v>24</v>
      </c>
      <c r="B2" s="63"/>
      <c r="C2" s="63"/>
      <c r="D2" s="127"/>
      <c r="E2" s="63"/>
      <c r="F2" s="63"/>
      <c r="G2" s="64"/>
      <c r="H2" s="65">
        <v>1</v>
      </c>
      <c r="I2" s="65">
        <v>2</v>
      </c>
      <c r="J2" s="65">
        <v>3</v>
      </c>
      <c r="K2" s="66"/>
      <c r="L2" s="67" t="s">
        <v>0</v>
      </c>
      <c r="M2" s="67"/>
      <c r="N2" s="67"/>
      <c r="O2" s="67"/>
      <c r="P2" s="63"/>
      <c r="Q2" s="63"/>
      <c r="R2" s="63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9"/>
      <c r="AD2" s="83"/>
      <c r="AE2" s="83"/>
      <c r="AF2" s="83"/>
      <c r="AG2" s="68"/>
      <c r="AH2" s="68"/>
      <c r="AI2" s="68"/>
      <c r="AJ2" s="68"/>
      <c r="AK2" s="68"/>
      <c r="AL2" s="69"/>
      <c r="AM2" s="70"/>
    </row>
    <row r="3" spans="1:43" ht="15.75" customHeight="1">
      <c r="A3" s="71" t="s">
        <v>25</v>
      </c>
      <c r="B3" s="72" t="s">
        <v>26</v>
      </c>
      <c r="C3" s="73" t="s">
        <v>37</v>
      </c>
      <c r="D3" s="132" t="s">
        <v>11</v>
      </c>
      <c r="E3" s="74"/>
      <c r="F3" s="75" t="s">
        <v>1</v>
      </c>
      <c r="G3" s="76" t="s">
        <v>8</v>
      </c>
      <c r="H3" s="77" t="s">
        <v>65</v>
      </c>
      <c r="I3" s="77" t="s">
        <v>66</v>
      </c>
      <c r="J3" s="77" t="s">
        <v>67</v>
      </c>
      <c r="K3" s="76" t="s">
        <v>56</v>
      </c>
      <c r="L3" s="78" t="s">
        <v>140</v>
      </c>
      <c r="M3" s="78" t="s">
        <v>144</v>
      </c>
      <c r="N3" s="78" t="s">
        <v>145</v>
      </c>
      <c r="O3" s="78" t="s">
        <v>146</v>
      </c>
      <c r="P3" s="73" t="s">
        <v>9</v>
      </c>
      <c r="Q3" s="72" t="s">
        <v>10</v>
      </c>
      <c r="R3" s="231" t="s">
        <v>7</v>
      </c>
      <c r="S3" s="370" t="s">
        <v>61</v>
      </c>
      <c r="T3" s="371"/>
      <c r="U3" s="371"/>
      <c r="V3" s="371"/>
      <c r="W3" s="372"/>
      <c r="X3" s="373" t="s">
        <v>60</v>
      </c>
      <c r="Y3" s="374"/>
      <c r="Z3" s="374"/>
      <c r="AA3" s="374"/>
      <c r="AB3" s="375"/>
      <c r="AC3" s="240"/>
      <c r="AD3" s="240"/>
      <c r="AE3" s="240"/>
      <c r="AF3" s="240"/>
      <c r="AG3" s="84"/>
      <c r="AH3" s="84"/>
      <c r="AI3" s="84"/>
      <c r="AJ3" s="85"/>
      <c r="AK3" s="85"/>
      <c r="AL3" s="86"/>
      <c r="AM3" s="258"/>
      <c r="AN3" s="264" t="s">
        <v>5</v>
      </c>
      <c r="AO3" s="264" t="s">
        <v>6</v>
      </c>
      <c r="AP3" s="264" t="s">
        <v>130</v>
      </c>
      <c r="AQ3" s="265" t="s">
        <v>130</v>
      </c>
    </row>
    <row r="4" spans="1:43" ht="15.75" customHeight="1">
      <c r="A4" s="87">
        <f>H1</f>
        <v>0</v>
      </c>
      <c r="B4" s="266" t="str">
        <f>IF(AN5=1,AN3,IF(AO5=1,AO3,IF(AP5=1,AP3,IF(AQ5=1,AQ3))))</f>
        <v>N2</v>
      </c>
      <c r="C4" s="107">
        <f>P1</f>
        <v>0</v>
      </c>
      <c r="D4" s="89"/>
      <c r="E4" s="90" t="s">
        <v>2</v>
      </c>
      <c r="F4" s="91"/>
      <c r="G4" s="92">
        <f>F4-F5</f>
        <v>0</v>
      </c>
      <c r="H4" s="93"/>
      <c r="I4" s="93"/>
      <c r="J4" s="93"/>
      <c r="K4" s="92">
        <f>F4-(H4+I4+J4)</f>
        <v>0</v>
      </c>
      <c r="L4" s="92">
        <f>H4+I4+J4</f>
        <v>0</v>
      </c>
      <c r="M4" s="94" t="e">
        <f>J4/F4</f>
        <v>#DIV/0!</v>
      </c>
      <c r="N4" s="94" t="e">
        <f>(I4/F4)</f>
        <v>#DIV/0!</v>
      </c>
      <c r="O4" s="94" t="e">
        <f>(H4/F4)</f>
        <v>#DIV/0!</v>
      </c>
      <c r="P4" s="92">
        <f>F4+F5</f>
        <v>0</v>
      </c>
      <c r="Q4" s="95" t="e">
        <f>L4/P4</f>
        <v>#DIV/0!</v>
      </c>
      <c r="R4" s="232" t="b">
        <f>IF(AND(A4="g",B4="n2"),VLOOKUP(Q4,vol,2),IF(AND(A4="g",B4="n1"),VLOOKUP(Q4,VO,2),IF(AND(A4="g",B4="NA"),VLOOKUP(Q4,VOO,2),IF(AND(A4="f",B4="n2"),VLOOKUP(Q4,VOLF,2),IF(AND(A4="f",B4="n1"),VLOOKUP(Q4,VOF,2),IF(AND(A4="f",B4="NA"),VLOOKUP(Q4,VOO,2)))))))</f>
        <v>0</v>
      </c>
      <c r="S4" s="80"/>
      <c r="T4" s="81" t="s">
        <v>57</v>
      </c>
      <c r="U4" s="81" t="s">
        <v>58</v>
      </c>
      <c r="V4" s="81" t="s">
        <v>114</v>
      </c>
      <c r="W4" s="333" t="s">
        <v>175</v>
      </c>
      <c r="X4" s="80"/>
      <c r="Y4" s="81" t="s">
        <v>57</v>
      </c>
      <c r="Z4" s="81" t="s">
        <v>58</v>
      </c>
      <c r="AA4" s="81" t="s">
        <v>114</v>
      </c>
      <c r="AB4" s="333" t="s">
        <v>47</v>
      </c>
      <c r="AC4" s="240"/>
      <c r="AD4" s="240"/>
      <c r="AE4" s="240"/>
      <c r="AF4" s="240"/>
      <c r="AG4" s="84"/>
      <c r="AH4" s="84"/>
      <c r="AI4" s="84"/>
      <c r="AJ4" s="85"/>
      <c r="AK4" s="85"/>
      <c r="AL4" s="86"/>
      <c r="AM4" s="255" t="s">
        <v>2</v>
      </c>
      <c r="AN4" s="257">
        <f>H4+H10+H16</f>
        <v>0</v>
      </c>
      <c r="AO4" s="257">
        <f>I10+I16+I4</f>
        <v>0</v>
      </c>
      <c r="AP4" s="257">
        <f>J4+J10+J16</f>
        <v>0</v>
      </c>
      <c r="AQ4" s="259">
        <f>K4+K10+K16</f>
        <v>0</v>
      </c>
    </row>
    <row r="5" spans="1:43" ht="15.75" customHeight="1" thickBot="1">
      <c r="A5" s="109">
        <f>H1</f>
        <v>0</v>
      </c>
      <c r="B5" s="266" t="str">
        <f>IF(AN7=1,AN3,IF(AO7=1,AO3,IF(AP7=1,AP3,IF(AQ7=1,AQ3))))</f>
        <v>N2</v>
      </c>
      <c r="C5" s="110">
        <f>P1</f>
        <v>0</v>
      </c>
      <c r="D5" s="111"/>
      <c r="E5" s="112" t="s">
        <v>3</v>
      </c>
      <c r="F5" s="113"/>
      <c r="G5" s="114">
        <f>F5-F4</f>
        <v>0</v>
      </c>
      <c r="H5" s="115"/>
      <c r="I5" s="115"/>
      <c r="J5" s="115"/>
      <c r="K5" s="114">
        <f>F5-(H5+I5+J5)</f>
        <v>0</v>
      </c>
      <c r="L5" s="92">
        <f>H5+I5+J5</f>
        <v>0</v>
      </c>
      <c r="M5" s="94" t="e">
        <f>J5/F5</f>
        <v>#DIV/0!</v>
      </c>
      <c r="N5" s="94" t="e">
        <f>(I5/F5)</f>
        <v>#DIV/0!</v>
      </c>
      <c r="O5" s="94" t="e">
        <f>(H5/F5)</f>
        <v>#DIV/0!</v>
      </c>
      <c r="P5" s="114">
        <f>P4</f>
        <v>0</v>
      </c>
      <c r="Q5" s="116" t="e">
        <f>L5/P5</f>
        <v>#DIV/0!</v>
      </c>
      <c r="R5" s="234" t="b">
        <f>IF(AND(A5="g",B5="n2"),VLOOKUP(Q5,vol,2),IF(AND(A5="g",B5="n1"),VLOOKUP(Q5,VO,2),IF(AND(A5="g",B5="NA"),VLOOKUP(Q5,VOO,2),IF(AND(A5="f",B5="n2"),VLOOKUP(Q5,VOLF,2),IF(AND(A5="f",B5="n1"),VLOOKUP(Q5,VOF,2),IF(AND(A5="f",B5="NA"),VLOOKUP(Q5,VOO,2)))))))</f>
        <v>0</v>
      </c>
      <c r="S5" s="97" t="s">
        <v>2</v>
      </c>
      <c r="T5" s="81" t="b">
        <f>R4</f>
        <v>0</v>
      </c>
      <c r="U5" s="81" t="b">
        <f>R10</f>
        <v>0</v>
      </c>
      <c r="V5" s="81" t="b">
        <f>R16</f>
        <v>0</v>
      </c>
      <c r="W5" s="99">
        <f>((T5+U5+V5)/60)*9</f>
        <v>0</v>
      </c>
      <c r="X5" s="97" t="s">
        <v>2</v>
      </c>
      <c r="Y5" s="272" t="e">
        <f>IF(A4="G",INDEX(Matrice_garçons,VLOOKUP(G4,NLigne_garçons,7),HLOOKUP(C4,NColonne_garçons,21)),INDEX(Matrice_filles,VLOOKUP(G4,NLigne_filles,8),HLOOKUP(C4,NColonne_filles,21)))</f>
        <v>#N/A</v>
      </c>
      <c r="Z5" s="272" t="e">
        <f>IF(A10="G",INDEX(Matrice_garçons,VLOOKUP(G10,NLigne_garçons,7),HLOOKUP(C10,NColonne_garçons,21)),INDEX(Matrice_filles,VLOOKUP(G10,NLigne_filles,8),HLOOKUP(C10,NColonne_filles,21)))</f>
        <v>#N/A</v>
      </c>
      <c r="AA5" s="272" t="e">
        <f>IF(A16="G",INDEX(Matrice_garçons,VLOOKUP(G16,NLigne_garçons,7),HLOOKUP(C16,NColonne_garçons,21)),INDEX(Matrice_filles,VLOOKUP(G16,NLigne_filles,8),HLOOKUP(C16,NColonne_filles,21)))</f>
        <v>#N/A</v>
      </c>
      <c r="AB5" s="99" t="e">
        <f>(Y5+Z5+AA5)/8.57</f>
        <v>#N/A</v>
      </c>
      <c r="AC5" s="240"/>
      <c r="AD5" s="240"/>
      <c r="AE5" s="240"/>
      <c r="AF5" s="240"/>
      <c r="AG5" s="84"/>
      <c r="AH5" s="84"/>
      <c r="AI5" s="84"/>
      <c r="AJ5" s="85"/>
      <c r="AK5" s="85"/>
      <c r="AL5" s="86"/>
      <c r="AM5" s="255" t="s">
        <v>126</v>
      </c>
      <c r="AN5" s="257">
        <f>RANK(AN4,AN4:AQ4)</f>
        <v>1</v>
      </c>
      <c r="AO5" s="257">
        <f>RANK(AO4,AN4:AQ4)</f>
        <v>1</v>
      </c>
      <c r="AP5" s="257">
        <f>RANK(AP4,AN4:AQ4)</f>
        <v>1</v>
      </c>
      <c r="AQ5" s="259">
        <f>RANK(AQ4,AN4:AQ4)</f>
        <v>1</v>
      </c>
    </row>
    <row r="6" spans="1:43" ht="15.75" customHeight="1">
      <c r="A6" s="100" t="s">
        <v>25</v>
      </c>
      <c r="B6" s="76" t="s">
        <v>26</v>
      </c>
      <c r="C6" s="73" t="s">
        <v>37</v>
      </c>
      <c r="D6" s="133" t="s">
        <v>12</v>
      </c>
      <c r="E6" s="101"/>
      <c r="F6" s="75" t="s">
        <v>1</v>
      </c>
      <c r="G6" s="76" t="s">
        <v>8</v>
      </c>
      <c r="H6" s="77" t="s">
        <v>65</v>
      </c>
      <c r="I6" s="77" t="s">
        <v>66</v>
      </c>
      <c r="J6" s="77" t="s">
        <v>67</v>
      </c>
      <c r="K6" s="76" t="s">
        <v>56</v>
      </c>
      <c r="L6" s="78" t="s">
        <v>140</v>
      </c>
      <c r="M6" s="78" t="s">
        <v>144</v>
      </c>
      <c r="N6" s="78" t="s">
        <v>145</v>
      </c>
      <c r="O6" s="78" t="s">
        <v>146</v>
      </c>
      <c r="P6" s="73" t="s">
        <v>9</v>
      </c>
      <c r="Q6" s="102" t="s">
        <v>10</v>
      </c>
      <c r="R6" s="231" t="s">
        <v>7</v>
      </c>
      <c r="S6" s="97" t="s">
        <v>3</v>
      </c>
      <c r="T6" s="81" t="b">
        <f>R5</f>
        <v>0</v>
      </c>
      <c r="U6" s="81" t="b">
        <f>R13</f>
        <v>0</v>
      </c>
      <c r="V6" s="81" t="b">
        <f>R19</f>
        <v>0</v>
      </c>
      <c r="W6" s="99">
        <f>((T6+U6+V6)/60)*9</f>
        <v>0</v>
      </c>
      <c r="X6" s="97" t="s">
        <v>3</v>
      </c>
      <c r="Y6" s="272" t="e">
        <f>IF(A5="G",INDEX(Matrice_garçons,VLOOKUP(G5,NLigne_garçons,7),HLOOKUP(C5,NColonne_garçons,21)),INDEX(Matrice_filles,VLOOKUP(G5,NLigne_filles,8),HLOOKUP(C5,NColonne_filles,21)))</f>
        <v>#N/A</v>
      </c>
      <c r="Z6" s="272" t="e">
        <f>IF(A13="G",INDEX(Matrice_garçons,VLOOKUP(G13,NLigne_garçons,7),HLOOKUP(C13,NColonne_garçons,21)),INDEX(Matrice_filles,VLOOKUP(G13,NLigne_filles,8),HLOOKUP(C13,NColonne_filles,21)))</f>
        <v>#N/A</v>
      </c>
      <c r="AA6" s="272" t="e">
        <f>IF(A19="G",INDEX(Matrice_garçons,VLOOKUP(G19,NLigne_garçons,7),HLOOKUP(C19,NColonne_garçons,21)),INDEX(Matrice_filles,VLOOKUP(G19,NLigne_filles,8),HLOOKUP(C19,NColonne_filles,21)))</f>
        <v>#N/A</v>
      </c>
      <c r="AB6" s="99" t="e">
        <f>(Y6+Z6+AA6)/8.57</f>
        <v>#N/A</v>
      </c>
      <c r="AC6" s="68"/>
      <c r="AD6" s="68"/>
      <c r="AE6" s="68"/>
      <c r="AF6" s="69"/>
      <c r="AM6" s="255" t="s">
        <v>3</v>
      </c>
      <c r="AN6" s="257">
        <f>H5+H13+H19</f>
        <v>0</v>
      </c>
      <c r="AO6" s="257">
        <f>I5+I13+I19</f>
        <v>0</v>
      </c>
      <c r="AP6" s="257">
        <f>J5+J13+J19</f>
        <v>0</v>
      </c>
      <c r="AQ6" s="259">
        <f>K5+K13+K19</f>
        <v>0</v>
      </c>
    </row>
    <row r="7" spans="1:43" ht="15.75" customHeight="1">
      <c r="A7" s="87">
        <f>A4</f>
        <v>0</v>
      </c>
      <c r="B7" s="266" t="str">
        <f>IF(AN9=1,AN3,IF(AO9=1,AO3,IF(AP9=1,AP3,IF(AQ9=1,AQ3))))</f>
        <v>N2</v>
      </c>
      <c r="C7" s="88">
        <f>P1</f>
        <v>0</v>
      </c>
      <c r="D7" s="242"/>
      <c r="E7" s="90" t="s">
        <v>4</v>
      </c>
      <c r="F7" s="91"/>
      <c r="G7" s="92">
        <f>F7-F8</f>
        <v>0</v>
      </c>
      <c r="H7" s="93"/>
      <c r="I7" s="93"/>
      <c r="J7" s="93"/>
      <c r="K7" s="92">
        <f>F7-(H7+I7+J7)</f>
        <v>0</v>
      </c>
      <c r="L7" s="92">
        <f>H7+I7+J7</f>
        <v>0</v>
      </c>
      <c r="M7" s="94" t="e">
        <f>J7/F7</f>
        <v>#DIV/0!</v>
      </c>
      <c r="N7" s="94" t="e">
        <f>(I7/F7)</f>
        <v>#DIV/0!</v>
      </c>
      <c r="O7" s="94" t="e">
        <f>(H7/F7)</f>
        <v>#DIV/0!</v>
      </c>
      <c r="P7" s="92">
        <f>F7+F8</f>
        <v>0</v>
      </c>
      <c r="Q7" s="95" t="e">
        <f>L7/P7</f>
        <v>#DIV/0!</v>
      </c>
      <c r="R7" s="232" t="b">
        <f>IF(AND(A7="g",B7="n2"),VLOOKUP(Q7,vol,2),IF(AND(A7="g",B7="n1"),VLOOKUP(Q7,VO,2),IF(AND(A7="g",B7="NA"),VLOOKUP(Q7,VOO,2),IF(AND(A7="f",B7="n2"),VLOOKUP(Q7,VOLF,2),IF(AND(A7="f",B7="n1"),VLOOKUP(Q7,VOF,2),IF(AND(A7="f",B7="NA"),VLOOKUP(Q7,VOO,2)))))))</f>
        <v>0</v>
      </c>
      <c r="S7" s="97" t="s">
        <v>4</v>
      </c>
      <c r="T7" s="81" t="b">
        <f>R7</f>
        <v>0</v>
      </c>
      <c r="U7" s="81" t="b">
        <f>R11</f>
        <v>0</v>
      </c>
      <c r="V7" s="81" t="b">
        <f>R20</f>
        <v>0</v>
      </c>
      <c r="W7" s="99">
        <f>((T7+U7+V7)/60)*9</f>
        <v>0</v>
      </c>
      <c r="X7" s="97" t="s">
        <v>4</v>
      </c>
      <c r="Y7" s="272" t="e">
        <f>IF(A7="G",INDEX(Matrice_garçons,VLOOKUP(G7,NLigne_garçons,7),HLOOKUP(C7,NColonne_garçons,21)),INDEX(Matrice_filles,VLOOKUP(G7,NLigne_filles,8),HLOOKUP(C7,NColonne_filles,21)))</f>
        <v>#N/A</v>
      </c>
      <c r="Z7" s="272" t="e">
        <f>IF(A11="G",INDEX(Matrice_garçons,VLOOKUP(G11,NLigne_garçons,7),HLOOKUP(C11,NColonne_garçons,21)),INDEX(Matrice_filles,VLOOKUP(G11,NLigne_filles,8),HLOOKUP(C11,NColonne_filles,21)))</f>
        <v>#N/A</v>
      </c>
      <c r="AA7" s="272" t="e">
        <f>IF(A20="G",INDEX(Matrice_garçons,VLOOKUP(G20,NLigne_garçons,7),HLOOKUP(C20,NColonne_garçons,21)),INDEX(Matrice_filles,VLOOKUP(G20,NLigne_filles,8),HLOOKUP(C20,NColonne_filles,21)))</f>
        <v>#N/A</v>
      </c>
      <c r="AB7" s="99" t="e">
        <f>(Y7+Z7+AA7)/8.57</f>
        <v>#N/A</v>
      </c>
      <c r="AC7" s="235"/>
      <c r="AD7" s="236"/>
      <c r="AE7" s="236"/>
      <c r="AF7" s="237"/>
      <c r="AM7" s="255" t="s">
        <v>126</v>
      </c>
      <c r="AN7" s="257">
        <f>RANK(AN6,AN6:AQ6)</f>
        <v>1</v>
      </c>
      <c r="AO7" s="257">
        <f>RANK(AO6,AN6:AQ6)</f>
        <v>1</v>
      </c>
      <c r="AP7" s="257">
        <f>RANK(AP6,AN6:AQ6)</f>
        <v>1</v>
      </c>
      <c r="AQ7" s="259">
        <f>RANK(AQ6,AN6:AQ6)</f>
        <v>1</v>
      </c>
    </row>
    <row r="8" spans="1:43" ht="15.75" customHeight="1" thickBot="1">
      <c r="A8" s="109">
        <f>A5</f>
        <v>0</v>
      </c>
      <c r="B8" s="266" t="str">
        <f>IF(AN11=1,AN3,IF(AO11=1,AO3,IF(AP11=1,AP3,IF(AQ11=1,AQ3))))</f>
        <v>N2</v>
      </c>
      <c r="C8" s="110">
        <f>P1</f>
        <v>0</v>
      </c>
      <c r="D8" s="243"/>
      <c r="E8" s="112" t="s">
        <v>64</v>
      </c>
      <c r="F8" s="113"/>
      <c r="G8" s="114">
        <f>F8-F7</f>
        <v>0</v>
      </c>
      <c r="H8" s="115"/>
      <c r="I8" s="115"/>
      <c r="J8" s="115"/>
      <c r="K8" s="114">
        <f>F8-(H8+I8+J8)</f>
        <v>0</v>
      </c>
      <c r="L8" s="92">
        <f>H8+I8+J8</f>
        <v>0</v>
      </c>
      <c r="M8" s="94" t="e">
        <f>J8/F8</f>
        <v>#DIV/0!</v>
      </c>
      <c r="N8" s="94" t="e">
        <f>(I8/F8)</f>
        <v>#DIV/0!</v>
      </c>
      <c r="O8" s="94" t="e">
        <f>(H8/F8)</f>
        <v>#DIV/0!</v>
      </c>
      <c r="P8" s="114">
        <f>P7</f>
        <v>0</v>
      </c>
      <c r="Q8" s="116" t="e">
        <f>L8/P8</f>
        <v>#DIV/0!</v>
      </c>
      <c r="R8" s="234" t="b">
        <f>IF(AND(A8="g",B8="n2"),VLOOKUP(Q8,vol,2),IF(AND(A8="g",B8="n1"),VLOOKUP(Q8,VO,2),IF(AND(A8="g",B8="NA"),VLOOKUP(Q8,VOO,2),IF(AND(A8="f",B8="n2"),VLOOKUP(Q8,VOLF,2),IF(AND(A8="f",B8="n1"),VLOOKUP(Q8,VOF,2),IF(AND(A8="f",B8="NA"),VLOOKUP(Q8,VOO,2)))))))</f>
        <v>0</v>
      </c>
      <c r="S8" s="246" t="s">
        <v>64</v>
      </c>
      <c r="T8" s="247" t="b">
        <f>R8</f>
        <v>0</v>
      </c>
      <c r="U8" s="248" t="b">
        <f>R14</f>
        <v>0</v>
      </c>
      <c r="V8" s="249" t="b">
        <f>R17</f>
        <v>0</v>
      </c>
      <c r="W8" s="99">
        <f>((T8+U8+V8)/60)*9</f>
        <v>0</v>
      </c>
      <c r="X8" s="106" t="s">
        <v>64</v>
      </c>
      <c r="Y8" s="273" t="e">
        <f>IF(A8="G",INDEX(Matrice_garçons,VLOOKUP(G8,NLigne_garçons,7),HLOOKUP(C8,NColonne_garçons,21)),INDEX(Matrice_filles,VLOOKUP(G8,NLigne_filles,8),HLOOKUP(C8,NColonne_filles,21)))</f>
        <v>#N/A</v>
      </c>
      <c r="Z8" s="273" t="e">
        <f>IF(A14="G",INDEX(Matrice_garçons,VLOOKUP(G14,NLigne_garçons,7),HLOOKUP(C14,NColonne_garçons,21)),INDEX(Matrice_filles,VLOOKUP(G14,NLigne_filles,8),HLOOKUP(C14,NColonne_filles,21)))</f>
        <v>#N/A</v>
      </c>
      <c r="AA8" s="273" t="e">
        <f>IF(A17="G",INDEX(Matrice_garçons,VLOOKUP(G17,NLigne_garçons,7),HLOOKUP(C17,NColonne_garçons,21)),INDEX(Matrice_filles,VLOOKUP(G17,NLigne_filles,8),HLOOKUP(C17,NColonne_filles,21)))</f>
        <v>#N/A</v>
      </c>
      <c r="AB8" s="129" t="e">
        <f>(Y8+Z8+AA8)/8.57</f>
        <v>#N/A</v>
      </c>
      <c r="AC8" s="235"/>
      <c r="AD8" s="236"/>
      <c r="AE8" s="236"/>
      <c r="AF8" s="237"/>
      <c r="AI8" s="121"/>
      <c r="AM8" s="255" t="s">
        <v>4</v>
      </c>
      <c r="AN8" s="257">
        <f>H7+H11+H20</f>
        <v>0</v>
      </c>
      <c r="AO8" s="257">
        <f>I7+I20+I11</f>
        <v>0</v>
      </c>
      <c r="AP8" s="257">
        <f>J7+J11+J20</f>
        <v>0</v>
      </c>
      <c r="AQ8" s="259">
        <f>K7+K11+K20</f>
        <v>0</v>
      </c>
    </row>
    <row r="9" spans="1:43" ht="15.75" customHeight="1" thickBot="1">
      <c r="A9" s="71" t="s">
        <v>25</v>
      </c>
      <c r="B9" s="72" t="s">
        <v>26</v>
      </c>
      <c r="C9" s="73" t="s">
        <v>37</v>
      </c>
      <c r="D9" s="132" t="s">
        <v>13</v>
      </c>
      <c r="E9" s="74"/>
      <c r="F9" s="75" t="s">
        <v>1</v>
      </c>
      <c r="G9" s="76" t="s">
        <v>8</v>
      </c>
      <c r="H9" s="77" t="s">
        <v>65</v>
      </c>
      <c r="I9" s="77" t="s">
        <v>66</v>
      </c>
      <c r="J9" s="77" t="s">
        <v>67</v>
      </c>
      <c r="K9" s="76" t="s">
        <v>56</v>
      </c>
      <c r="L9" s="78" t="s">
        <v>140</v>
      </c>
      <c r="M9" s="78" t="s">
        <v>144</v>
      </c>
      <c r="N9" s="78" t="s">
        <v>145</v>
      </c>
      <c r="O9" s="78" t="s">
        <v>146</v>
      </c>
      <c r="P9" s="76" t="s">
        <v>9</v>
      </c>
      <c r="Q9" s="72" t="s">
        <v>10</v>
      </c>
      <c r="R9" s="231" t="s">
        <v>7</v>
      </c>
      <c r="S9" s="376" t="s">
        <v>62</v>
      </c>
      <c r="T9" s="377"/>
      <c r="U9" s="377"/>
      <c r="V9" s="377"/>
      <c r="W9" s="377"/>
      <c r="X9" s="377"/>
      <c r="Y9" s="377"/>
      <c r="Z9" s="377"/>
      <c r="AA9" s="377"/>
      <c r="AB9" s="378"/>
      <c r="AC9" s="241"/>
      <c r="AD9" s="241"/>
      <c r="AE9" s="241"/>
      <c r="AF9" s="241"/>
      <c r="AG9" s="84"/>
      <c r="AH9" s="84"/>
      <c r="AI9" s="84"/>
      <c r="AJ9" s="85"/>
      <c r="AK9" s="85"/>
      <c r="AL9" s="86"/>
      <c r="AM9" s="255" t="s">
        <v>126</v>
      </c>
      <c r="AN9" s="257">
        <f>RANK(AN8,AN8:AQ8)</f>
        <v>1</v>
      </c>
      <c r="AO9" s="257">
        <f>RANK(AO8,AN8:AQ8)</f>
        <v>1</v>
      </c>
      <c r="AP9" s="257">
        <f>RANK(AP8,AN8:AQ8)</f>
        <v>1</v>
      </c>
      <c r="AQ9" s="259">
        <f>RANK(AQ8,AN8:AQ8)</f>
        <v>1</v>
      </c>
    </row>
    <row r="10" spans="1:43" ht="15.75" customHeight="1" thickBot="1">
      <c r="A10" s="87">
        <f>A4</f>
        <v>0</v>
      </c>
      <c r="B10" s="266" t="str">
        <f>IF(AN5=1,AN3,IF(AO5=1,AO3,IF(AP5=1,AP3,IF(AQ5=1,AQ3))))</f>
        <v>N2</v>
      </c>
      <c r="C10" s="88">
        <f>P1</f>
        <v>0</v>
      </c>
      <c r="D10" s="244">
        <f>D4</f>
        <v>0</v>
      </c>
      <c r="E10" s="90" t="s">
        <v>2</v>
      </c>
      <c r="F10" s="91"/>
      <c r="G10" s="92">
        <f>F10-F11</f>
        <v>0</v>
      </c>
      <c r="H10" s="93"/>
      <c r="I10" s="93"/>
      <c r="J10" s="93"/>
      <c r="K10" s="92">
        <f>F10-(H10+I10+J10)</f>
        <v>0</v>
      </c>
      <c r="L10" s="92">
        <f>H10+I10+J10</f>
        <v>0</v>
      </c>
      <c r="M10" s="94" t="e">
        <f>J10/F10</f>
        <v>#DIV/0!</v>
      </c>
      <c r="N10" s="94" t="e">
        <f>(I10/F10)</f>
        <v>#DIV/0!</v>
      </c>
      <c r="O10" s="94" t="e">
        <f>(H10/F10)</f>
        <v>#DIV/0!</v>
      </c>
      <c r="P10" s="92">
        <f>F10+F11</f>
        <v>0</v>
      </c>
      <c r="Q10" s="95" t="e">
        <f>L10/P10</f>
        <v>#DIV/0!</v>
      </c>
      <c r="R10" s="232" t="b">
        <f>IF(AND(A10="g",B10="n2"),VLOOKUP(Q10,vol,2),IF(AND(A10="g",B10="n1"),VLOOKUP(Q10,VO,2),IF(AND(A10="g",B10="NA"),VLOOKUP(Q10,VOO,2),IF(AND(A10="f",B10="n2"),VLOOKUP(Q10,VOLF,2),IF(AND(A10="f",B10="n1"),VLOOKUP(Q10,VOF,2),IF(AND(A10="f",B10="NA"),VLOOKUP(Q10,VOO,2)))))))</f>
        <v>0</v>
      </c>
      <c r="S10" s="80"/>
      <c r="T10" s="90" t="s">
        <v>80</v>
      </c>
      <c r="U10" s="90" t="s">
        <v>7</v>
      </c>
      <c r="V10" s="90" t="s">
        <v>81</v>
      </c>
      <c r="W10" s="130" t="s">
        <v>7</v>
      </c>
      <c r="X10" s="90" t="s">
        <v>125</v>
      </c>
      <c r="Y10" s="130" t="s">
        <v>7</v>
      </c>
      <c r="Z10" s="379" t="s">
        <v>176</v>
      </c>
      <c r="AA10" s="380"/>
      <c r="AB10" s="381"/>
      <c r="AC10" s="382" t="s">
        <v>149</v>
      </c>
      <c r="AD10" s="383"/>
      <c r="AE10" s="383"/>
      <c r="AF10" s="382" t="s">
        <v>150</v>
      </c>
      <c r="AG10" s="383"/>
      <c r="AH10" s="384"/>
      <c r="AI10" s="385" t="s">
        <v>151</v>
      </c>
      <c r="AJ10" s="386"/>
      <c r="AK10" s="387"/>
      <c r="AL10" s="86"/>
      <c r="AM10" s="255" t="s">
        <v>64</v>
      </c>
      <c r="AN10" s="257">
        <f>H8+H14+H17</f>
        <v>0</v>
      </c>
      <c r="AO10" s="257">
        <f>I8+I14+I17</f>
        <v>0</v>
      </c>
      <c r="AP10" s="257">
        <f>J8+J14+J17</f>
        <v>0</v>
      </c>
      <c r="AQ10" s="259">
        <f>K8+K14+K17</f>
        <v>0</v>
      </c>
    </row>
    <row r="11" spans="1:43" ht="15.75" customHeight="1" thickBot="1">
      <c r="A11" s="109">
        <f>A7</f>
        <v>0</v>
      </c>
      <c r="B11" s="266" t="str">
        <f>IF(AN9=1,AN3,IF(AO9=1,AO3,IF(AP9=1,AP3,IF(AQ9=1,AQ3))))</f>
        <v>N2</v>
      </c>
      <c r="C11" s="110">
        <f>P1</f>
        <v>0</v>
      </c>
      <c r="D11" s="245">
        <f>D7</f>
        <v>0</v>
      </c>
      <c r="E11" s="112" t="s">
        <v>4</v>
      </c>
      <c r="F11" s="113"/>
      <c r="G11" s="114">
        <f>F11-F10</f>
        <v>0</v>
      </c>
      <c r="H11" s="115"/>
      <c r="I11" s="115"/>
      <c r="J11" s="115"/>
      <c r="K11" s="114">
        <f>F11-(H11+I11+J11)</f>
        <v>0</v>
      </c>
      <c r="L11" s="92">
        <f>H11+I11+J11</f>
        <v>0</v>
      </c>
      <c r="M11" s="94" t="e">
        <f>J11/F11</f>
        <v>#DIV/0!</v>
      </c>
      <c r="N11" s="94" t="e">
        <f>(I11/F11)</f>
        <v>#DIV/0!</v>
      </c>
      <c r="O11" s="94" t="e">
        <f>(H11/F11)</f>
        <v>#DIV/0!</v>
      </c>
      <c r="P11" s="114">
        <f>P10</f>
        <v>0</v>
      </c>
      <c r="Q11" s="116" t="e">
        <f>L11/P11</f>
        <v>#DIV/0!</v>
      </c>
      <c r="R11" s="234" t="b">
        <f>IF(AND(A11="g",B11="n2"),VLOOKUP(Q11,vol,2),IF(AND(A11="g",B11="n1"),VLOOKUP(Q11,VO,2),IF(AND(A11="g",B11="NA"),VLOOKUP(Q11,VOO,2),IF(AND(A11="f",B11="n2"),VLOOKUP(Q11,VOLF,2),IF(AND(A11="f",B11="n1"),VLOOKUP(Q11,VOF,2),IF(AND(A11="f",B11="NA"),VLOOKUP(Q11,VOO,2)))))))</f>
        <v>0</v>
      </c>
      <c r="S11" s="97" t="s">
        <v>2</v>
      </c>
      <c r="T11" s="250"/>
      <c r="U11" s="118">
        <f>MAX(AC11:AE11)</f>
        <v>0</v>
      </c>
      <c r="V11" s="250"/>
      <c r="W11" s="118">
        <f>MAX(AF11:AH11)</f>
        <v>0</v>
      </c>
      <c r="X11" s="250"/>
      <c r="Y11" s="118">
        <f>MAX(AI11:AK11)</f>
        <v>0</v>
      </c>
      <c r="Z11" s="388">
        <f>(U11+W11+Y11)/3</f>
        <v>0</v>
      </c>
      <c r="AA11" s="389"/>
      <c r="AB11" s="390"/>
      <c r="AC11" s="297" t="b">
        <f>IF(T11="P",VLOOKUP(M4,'BAREMES TT'!$AI$4:$AL$25,2))</f>
        <v>0</v>
      </c>
      <c r="AD11" s="298" t="b">
        <f>IF(T11="F",VLOOKUP(N4,'BAREMES TT'!$AI$4:$AL$25,3))</f>
        <v>0</v>
      </c>
      <c r="AE11" s="305" t="b">
        <f>IF(T11="E",VLOOKUP(O4,'BAREMES TT'!$AI$4:$AL$25,4))</f>
        <v>0</v>
      </c>
      <c r="AF11" s="297" t="b">
        <f>IF(V11="P",VLOOKUP(M10,'BAREMES TT'!$AI$4:$AL$25,2))</f>
        <v>0</v>
      </c>
      <c r="AG11" s="298" t="b">
        <f>IF(V11="F",VLOOKUP(N10,'BAREMES TT'!$AI$4:$AL$25,3))</f>
        <v>0</v>
      </c>
      <c r="AH11" s="299" t="b">
        <f>IF(V11="E",VLOOKUP(O10,'BAREMES TT'!$AI$4:$AL$25,4))</f>
        <v>0</v>
      </c>
      <c r="AI11" s="297" t="b">
        <f>IF(X11="P",VLOOKUP(M16,'BAREMES TT'!$AI$4:$AL$25,2))</f>
        <v>0</v>
      </c>
      <c r="AJ11" s="298" t="b">
        <f>IF(X11="F",VLOOKUP(N16,'BAREMES TT'!$AI$4:$AL$25,3))</f>
        <v>0</v>
      </c>
      <c r="AK11" s="298" t="b">
        <f>IF(X11="E",VLOOKUP(O16,'BAREMES TT'!$AI$4:$AL$25,4))</f>
        <v>0</v>
      </c>
      <c r="AL11" s="86"/>
      <c r="AM11" s="263" t="s">
        <v>126</v>
      </c>
      <c r="AN11" s="260">
        <f>RANK(AN10,AN10:AQ10)</f>
        <v>1</v>
      </c>
      <c r="AO11" s="260">
        <f>RANK(AO10,AN10:AQ10)</f>
        <v>1</v>
      </c>
      <c r="AP11" s="260">
        <f>RANK(AP10,AN10:AQ10)</f>
        <v>1</v>
      </c>
      <c r="AQ11" s="261">
        <f>RANK(AQ10,AN10:AQ10)</f>
        <v>1</v>
      </c>
    </row>
    <row r="12" spans="1:37" ht="15.75" customHeight="1">
      <c r="A12" s="100" t="s">
        <v>25</v>
      </c>
      <c r="B12" s="76" t="s">
        <v>26</v>
      </c>
      <c r="C12" s="73" t="s">
        <v>37</v>
      </c>
      <c r="D12" s="133" t="s">
        <v>162</v>
      </c>
      <c r="E12" s="101"/>
      <c r="F12" s="75" t="s">
        <v>1</v>
      </c>
      <c r="G12" s="76" t="s">
        <v>8</v>
      </c>
      <c r="H12" s="77" t="s">
        <v>65</v>
      </c>
      <c r="I12" s="77" t="s">
        <v>66</v>
      </c>
      <c r="J12" s="77" t="s">
        <v>67</v>
      </c>
      <c r="K12" s="76" t="s">
        <v>56</v>
      </c>
      <c r="L12" s="78" t="s">
        <v>140</v>
      </c>
      <c r="M12" s="78" t="s">
        <v>144</v>
      </c>
      <c r="N12" s="78" t="s">
        <v>145</v>
      </c>
      <c r="O12" s="78" t="s">
        <v>146</v>
      </c>
      <c r="P12" s="73" t="s">
        <v>9</v>
      </c>
      <c r="Q12" s="102" t="s">
        <v>10</v>
      </c>
      <c r="R12" s="231" t="s">
        <v>7</v>
      </c>
      <c r="S12" s="97" t="s">
        <v>3</v>
      </c>
      <c r="T12" s="117"/>
      <c r="U12" s="118">
        <f>MAX(AC12:AE12)</f>
        <v>0</v>
      </c>
      <c r="V12" s="117"/>
      <c r="W12" s="118">
        <f>MAX(AF12:AH12)</f>
        <v>0</v>
      </c>
      <c r="X12" s="117"/>
      <c r="Y12" s="118">
        <f>MAX(AI12:AK12)</f>
        <v>0</v>
      </c>
      <c r="Z12" s="388">
        <f>(U12+W12+Y12)/3</f>
        <v>0</v>
      </c>
      <c r="AA12" s="389"/>
      <c r="AB12" s="390"/>
      <c r="AC12" s="300" t="b">
        <f>IF(T12="P",VLOOKUP(M5,'BAREMES TT'!$AI$4:$AL$25,2))</f>
        <v>0</v>
      </c>
      <c r="AD12" s="274" t="b">
        <f>IF(T12="F",VLOOKUP(N5,'BAREMES TT'!$AI$4:$AL$25,3))</f>
        <v>0</v>
      </c>
      <c r="AE12" s="306" t="b">
        <f>IF(T12="E",VLOOKUP(O5,'BAREMES TT'!$AI$4:$AL$25,4))</f>
        <v>0</v>
      </c>
      <c r="AF12" s="300" t="b">
        <f>IF(V12="P",VLOOKUP(M13,'BAREMES TT'!$AI$4:$AL$25,2))</f>
        <v>0</v>
      </c>
      <c r="AG12" s="274" t="b">
        <f>IF(V12="F",VLOOKUP(N13,'BAREMES TT'!$AI$4:$AL$25,3))</f>
        <v>0</v>
      </c>
      <c r="AH12" s="301" t="b">
        <f>IF(V12="E",VLOOKUP(O13,'BAREMES TT'!$AI$4:$AL$25,4))</f>
        <v>0</v>
      </c>
      <c r="AI12" s="300" t="b">
        <f>IF(X12="P",VLOOKUP(M19,'BAREMES TT'!$AI$4:$AL$25,2))</f>
        <v>0</v>
      </c>
      <c r="AJ12" s="274" t="b">
        <f>IF(X12="F",VLOOKUP(N19,'BAREMES TT'!$AI$4:$AL$25,3))</f>
        <v>0</v>
      </c>
      <c r="AK12" s="274" t="b">
        <f>IF(X12="E",VLOOKUP(O19,'BAREMES TT'!$AI$4:$AL$25,4))</f>
        <v>0</v>
      </c>
    </row>
    <row r="13" spans="1:37" ht="15.75" customHeight="1">
      <c r="A13" s="87">
        <f>A5</f>
        <v>0</v>
      </c>
      <c r="B13" s="266" t="str">
        <f>IF(AN7=1,AN3,IF(AO7=1,AO3,IF(AP7=1,AP3,IF(AQ7=1,AQ3))))</f>
        <v>N2</v>
      </c>
      <c r="C13" s="88">
        <f>P1</f>
        <v>0</v>
      </c>
      <c r="D13" s="108">
        <f>D5</f>
        <v>0</v>
      </c>
      <c r="E13" s="90" t="s">
        <v>3</v>
      </c>
      <c r="F13" s="91"/>
      <c r="G13" s="92">
        <f>F13-F14</f>
        <v>0</v>
      </c>
      <c r="H13" s="93"/>
      <c r="I13" s="93"/>
      <c r="J13" s="93"/>
      <c r="K13" s="92">
        <f>F13-(H13+I13+J13)</f>
        <v>0</v>
      </c>
      <c r="L13" s="92">
        <f>H13+I13+J13</f>
        <v>0</v>
      </c>
      <c r="M13" s="94" t="e">
        <f>J13/F13</f>
        <v>#DIV/0!</v>
      </c>
      <c r="N13" s="94" t="e">
        <f>(I13/F13)</f>
        <v>#DIV/0!</v>
      </c>
      <c r="O13" s="94" t="e">
        <f>(H13/F13)</f>
        <v>#DIV/0!</v>
      </c>
      <c r="P13" s="92">
        <f>F13+F14</f>
        <v>0</v>
      </c>
      <c r="Q13" s="95" t="e">
        <f>L13/P13</f>
        <v>#DIV/0!</v>
      </c>
      <c r="R13" s="232" t="b">
        <f>IF(AND(A13="g",B13="n2"),VLOOKUP(Q13,vol,2),IF(AND(A13="g",B13="n1"),VLOOKUP(Q13,VO,2),IF(AND(A13="g",B13="NA"),VLOOKUP(Q13,VOO,2),IF(AND(A13="f",B13="n2"),VLOOKUP(Q13,VOLF,2),IF(AND(A13="f",B13="n1"),VLOOKUP(Q13,VOF,2),IF(AND(A13="f",B13="NA"),VLOOKUP(Q13,VOO,2)))))))</f>
        <v>0</v>
      </c>
      <c r="S13" s="97" t="s">
        <v>4</v>
      </c>
      <c r="T13" s="117"/>
      <c r="U13" s="118">
        <f>MAX(AC13:AE13)</f>
        <v>0</v>
      </c>
      <c r="V13" s="251"/>
      <c r="W13" s="118">
        <f>MAX(AF13:AH13)</f>
        <v>0</v>
      </c>
      <c r="X13" s="270"/>
      <c r="Y13" s="118">
        <f>MAX(AI13:AK13)</f>
        <v>0</v>
      </c>
      <c r="Z13" s="388">
        <f>(U13+W13+Y13)/3</f>
        <v>0</v>
      </c>
      <c r="AA13" s="389"/>
      <c r="AB13" s="390"/>
      <c r="AC13" s="300" t="b">
        <f>IF(T13="P",VLOOKUP(M7,'BAREMES TT'!$AI$4:$AL$25,2))</f>
        <v>0</v>
      </c>
      <c r="AD13" s="274" t="b">
        <f>IF(T13="F",VLOOKUP(N7,'BAREMES TT'!$AI$4:$AL$25,3))</f>
        <v>0</v>
      </c>
      <c r="AE13" s="306" t="b">
        <f>IF(T13="E",VLOOKUP(O7,'BAREMES TT'!$AI$4:$AL$25,4))</f>
        <v>0</v>
      </c>
      <c r="AF13" s="300" t="b">
        <f>IF(V13="P",VLOOKUP(M11,'BAREMES TT'!$AI$4:$AL$25,2))</f>
        <v>0</v>
      </c>
      <c r="AG13" s="274" t="b">
        <f>IF(V13="F",VLOOKUP(N11,'BAREMES TT'!$AI$4:$AL$25,3))</f>
        <v>0</v>
      </c>
      <c r="AH13" s="301" t="b">
        <f>IF(V13="E",VLOOKUP(O11,'BAREMES TT'!$AI$4:$AL$25,4))</f>
        <v>0</v>
      </c>
      <c r="AI13" s="300" t="b">
        <f>IF(X13="P",VLOOKUP(M20,'BAREMES TT'!$AI$4:$AL$25,2))</f>
        <v>0</v>
      </c>
      <c r="AJ13" s="274" t="b">
        <f>IF(X13="F",VLOOKUP(N20,'BAREMES TT'!$AI$4:$AL$25,3))</f>
        <v>0</v>
      </c>
      <c r="AK13" s="274" t="b">
        <f>IF(X13="E",VLOOKUP(O20,'BAREMES TT'!$AI$4:$AL$25,4))</f>
        <v>0</v>
      </c>
    </row>
    <row r="14" spans="1:37" ht="15.75" customHeight="1" thickBot="1">
      <c r="A14" s="109">
        <f>A8</f>
        <v>0</v>
      </c>
      <c r="B14" s="266" t="str">
        <f>IF(AN11=1,AN3,IF(AO11=1,AO3,IF(AP11=1,AP3,IF(AQ11=1,AQ3))))</f>
        <v>N2</v>
      </c>
      <c r="C14" s="110">
        <f>P1</f>
        <v>0</v>
      </c>
      <c r="D14" s="122">
        <f>D8</f>
        <v>0</v>
      </c>
      <c r="E14" s="112" t="s">
        <v>64</v>
      </c>
      <c r="F14" s="113"/>
      <c r="G14" s="114">
        <f>F14-F13</f>
        <v>0</v>
      </c>
      <c r="H14" s="115"/>
      <c r="I14" s="115"/>
      <c r="J14" s="115"/>
      <c r="K14" s="114">
        <f>F14-(H14+I14+J14)</f>
        <v>0</v>
      </c>
      <c r="L14" s="92">
        <f>H14+I14+J14</f>
        <v>0</v>
      </c>
      <c r="M14" s="94" t="e">
        <f>J14/F14</f>
        <v>#DIV/0!</v>
      </c>
      <c r="N14" s="94" t="e">
        <f>(I14/F14)</f>
        <v>#DIV/0!</v>
      </c>
      <c r="O14" s="94" t="e">
        <f>(H14/F14)</f>
        <v>#DIV/0!</v>
      </c>
      <c r="P14" s="114">
        <f>P13</f>
        <v>0</v>
      </c>
      <c r="Q14" s="116" t="e">
        <f>L14/P14</f>
        <v>#DIV/0!</v>
      </c>
      <c r="R14" s="234" t="b">
        <f>IF(AND(A14="g",B14="n2"),VLOOKUP(Q14,vol,2),IF(AND(A14="g",B14="n1"),VLOOKUP(Q14,VO,2),IF(AND(A14="g",B14="NA"),VLOOKUP(Q14,VOO,2),IF(AND(A14="f",B14="n2"),VLOOKUP(Q14,VOLF,2),IF(AND(A14="f",B14="n1"),VLOOKUP(Q14,VOF,2),IF(AND(A14="f",B14="NA"),VLOOKUP(Q14,VOO,2)))))))</f>
        <v>0</v>
      </c>
      <c r="S14" s="252" t="s">
        <v>64</v>
      </c>
      <c r="T14" s="253"/>
      <c r="U14" s="118">
        <f>MAX(AC14:AE14)</f>
        <v>0</v>
      </c>
      <c r="V14" s="254"/>
      <c r="W14" s="118">
        <f>MAX(AF14:AH14)</f>
        <v>0</v>
      </c>
      <c r="X14" s="271"/>
      <c r="Y14" s="118">
        <f>MAX(AI14:AK14)</f>
        <v>0</v>
      </c>
      <c r="Z14" s="388">
        <f>(U14+W14+Y14)/3</f>
        <v>0</v>
      </c>
      <c r="AA14" s="389"/>
      <c r="AB14" s="390"/>
      <c r="AC14" s="302" t="b">
        <f>IF(T14="P",VLOOKUP(M8,'BAREMES TT'!$AI$4:$AL$25,2))</f>
        <v>0</v>
      </c>
      <c r="AD14" s="303" t="b">
        <f>IF(T14="F",VLOOKUP(N8,'BAREMES TT'!$AI$4:$AL$25,3))</f>
        <v>0</v>
      </c>
      <c r="AE14" s="307" t="b">
        <f>IF(T14="E",VLOOKUP(O8,'BAREMES TT'!$AI$4:$AL$25,4))</f>
        <v>0</v>
      </c>
      <c r="AF14" s="302" t="b">
        <f>IF(V14="P",VLOOKUP(M14,'BAREMES TT'!$AI$4:$AL$25,2))</f>
        <v>0</v>
      </c>
      <c r="AG14" s="303" t="b">
        <f>IF(V14="F",VLOOKUP(N14,'BAREMES TT'!$AI$4:$AL$25,3))</f>
        <v>0</v>
      </c>
      <c r="AH14" s="304" t="b">
        <f>IF(V14="E",VLOOKUP(O14,'BAREMES TT'!$AI$4:$AL$25,4))</f>
        <v>0</v>
      </c>
      <c r="AI14" s="302" t="b">
        <f>IF(X14="P",VLOOKUP(M17,'BAREMES TT'!$AI$4:$AL$25,2))</f>
        <v>0</v>
      </c>
      <c r="AJ14" s="303" t="b">
        <f>IF(X14="F",VLOOKUP(N17,'BAREMES TT'!$AI$4:$AL$25,3))</f>
        <v>0</v>
      </c>
      <c r="AK14" s="303" t="b">
        <f>IF(X14="E",VLOOKUP(O17,'BAREMES TT'!$AI$4:$AL$25,4))</f>
        <v>0</v>
      </c>
    </row>
    <row r="15" spans="1:39" ht="15.75" customHeight="1">
      <c r="A15" s="71" t="s">
        <v>25</v>
      </c>
      <c r="B15" s="72" t="s">
        <v>26</v>
      </c>
      <c r="C15" s="73" t="s">
        <v>37</v>
      </c>
      <c r="D15" s="132" t="s">
        <v>163</v>
      </c>
      <c r="E15" s="74"/>
      <c r="F15" s="75" t="s">
        <v>1</v>
      </c>
      <c r="G15" s="76" t="s">
        <v>8</v>
      </c>
      <c r="H15" s="77" t="s">
        <v>65</v>
      </c>
      <c r="I15" s="77" t="s">
        <v>66</v>
      </c>
      <c r="J15" s="77" t="s">
        <v>67</v>
      </c>
      <c r="K15" s="76" t="s">
        <v>56</v>
      </c>
      <c r="L15" s="78" t="s">
        <v>140</v>
      </c>
      <c r="M15" s="78" t="s">
        <v>144</v>
      </c>
      <c r="N15" s="78" t="s">
        <v>145</v>
      </c>
      <c r="O15" s="78" t="s">
        <v>146</v>
      </c>
      <c r="P15" s="76" t="s">
        <v>9</v>
      </c>
      <c r="Q15" s="72" t="s">
        <v>10</v>
      </c>
      <c r="R15" s="79" t="s">
        <v>7</v>
      </c>
      <c r="S15" s="391" t="s">
        <v>46</v>
      </c>
      <c r="T15" s="392"/>
      <c r="U15" s="395" t="s">
        <v>175</v>
      </c>
      <c r="V15" s="395"/>
      <c r="W15" s="395" t="s">
        <v>47</v>
      </c>
      <c r="X15" s="395"/>
      <c r="Y15" s="395" t="s">
        <v>176</v>
      </c>
      <c r="Z15" s="395"/>
      <c r="AA15" s="397" t="s">
        <v>23</v>
      </c>
      <c r="AB15" s="398"/>
      <c r="AC15" s="241"/>
      <c r="AD15" s="241"/>
      <c r="AE15" s="241"/>
      <c r="AF15" s="241"/>
      <c r="AG15" s="84"/>
      <c r="AH15" s="84"/>
      <c r="AI15" s="84"/>
      <c r="AJ15" s="85"/>
      <c r="AK15" s="85"/>
      <c r="AL15" s="86"/>
      <c r="AM15" s="70"/>
    </row>
    <row r="16" spans="1:39" ht="15.75" customHeight="1">
      <c r="A16" s="87">
        <f>A4</f>
        <v>0</v>
      </c>
      <c r="B16" s="266" t="str">
        <f>IF(AN5=1,AN3,IF(AO5=1,AO3,IF(AP5=1,AP3,IF(AQ5=1,AQ3))))</f>
        <v>N2</v>
      </c>
      <c r="C16" s="88">
        <f>P1</f>
        <v>0</v>
      </c>
      <c r="D16" s="244">
        <f>D4</f>
        <v>0</v>
      </c>
      <c r="E16" s="90" t="s">
        <v>2</v>
      </c>
      <c r="F16" s="91"/>
      <c r="G16" s="92">
        <f>F16-F17</f>
        <v>0</v>
      </c>
      <c r="H16" s="93"/>
      <c r="I16" s="93"/>
      <c r="J16" s="93"/>
      <c r="K16" s="92">
        <f>F16-(H16+I16+J16)</f>
        <v>0</v>
      </c>
      <c r="L16" s="92">
        <f>H16+I16+J16</f>
        <v>0</v>
      </c>
      <c r="M16" s="94" t="e">
        <f>J16/F16</f>
        <v>#DIV/0!</v>
      </c>
      <c r="N16" s="94" t="e">
        <f>(I16/F16)</f>
        <v>#DIV/0!</v>
      </c>
      <c r="O16" s="94" t="e">
        <f>(H16/F16)</f>
        <v>#DIV/0!</v>
      </c>
      <c r="P16" s="92">
        <f>F16+F17</f>
        <v>0</v>
      </c>
      <c r="Q16" s="95" t="e">
        <f>L16/P16</f>
        <v>#DIV/0!</v>
      </c>
      <c r="R16" s="232" t="b">
        <f>IF(AND(A16="g",B16="n2"),VLOOKUP(Q16,vol,2),IF(AND(A16="g",B16="n1"),VLOOKUP(Q16,VO,2),IF(AND(A16="g",B16="NA"),VLOOKUP(Q16,VOO,2),IF(AND(A16="f",B16="n2"),VLOOKUP(Q16,VOLF,2),IF(AND(A16="f",B16="n1"),VLOOKUP(Q16,VOF,2),IF(AND(A16="f",B16="NA"),VLOOKUP(Q16,VOO,2)))))))</f>
        <v>0</v>
      </c>
      <c r="S16" s="393"/>
      <c r="T16" s="394"/>
      <c r="U16" s="396"/>
      <c r="V16" s="396"/>
      <c r="W16" s="396"/>
      <c r="X16" s="396"/>
      <c r="Y16" s="396"/>
      <c r="Z16" s="396"/>
      <c r="AA16" s="399"/>
      <c r="AB16" s="400"/>
      <c r="AC16" s="241"/>
      <c r="AD16" s="241"/>
      <c r="AE16" s="241"/>
      <c r="AF16" s="241"/>
      <c r="AG16" s="84"/>
      <c r="AH16" s="84"/>
      <c r="AI16" s="84"/>
      <c r="AJ16" s="85"/>
      <c r="AK16" s="85"/>
      <c r="AL16" s="86"/>
      <c r="AM16" s="70"/>
    </row>
    <row r="17" spans="1:39" ht="15.75" customHeight="1" thickBot="1">
      <c r="A17" s="109">
        <f>A8</f>
        <v>0</v>
      </c>
      <c r="B17" s="266" t="str">
        <f>IF(AN11=1,AN3,IF(AO11=1,AO3,IF(AP11=1,AP3,IF(AQ11=1,AQ3))))</f>
        <v>N2</v>
      </c>
      <c r="C17" s="110">
        <f>P1</f>
        <v>0</v>
      </c>
      <c r="D17" s="245">
        <f>D8</f>
        <v>0</v>
      </c>
      <c r="E17" s="112" t="s">
        <v>64</v>
      </c>
      <c r="F17" s="113"/>
      <c r="G17" s="114">
        <f>F17-F16</f>
        <v>0</v>
      </c>
      <c r="H17" s="115"/>
      <c r="I17" s="115"/>
      <c r="J17" s="115"/>
      <c r="K17" s="114">
        <f>F17-(H17+I17+J17)</f>
        <v>0</v>
      </c>
      <c r="L17" s="92">
        <f>H17+I17+J17</f>
        <v>0</v>
      </c>
      <c r="M17" s="94" t="e">
        <f>J17/F17</f>
        <v>#DIV/0!</v>
      </c>
      <c r="N17" s="94" t="e">
        <f>(I17/F17)</f>
        <v>#DIV/0!</v>
      </c>
      <c r="O17" s="94" t="e">
        <f>(H17/F17)</f>
        <v>#DIV/0!</v>
      </c>
      <c r="P17" s="114">
        <f>P16</f>
        <v>0</v>
      </c>
      <c r="Q17" s="116" t="e">
        <f>L17/P17</f>
        <v>#DIV/0!</v>
      </c>
      <c r="R17" s="234" t="b">
        <f>IF(AND(A17="g",B17="n2"),VLOOKUP(Q17,vol,2),IF(AND(A17="g",B17="n1"),VLOOKUP(Q17,VO,2),IF(AND(A17="g",B17="NA"),VLOOKUP(Q17,VOO,2),IF(AND(A17="f",B17="n2"),VLOOKUP(Q17,VOLF,2),IF(AND(A17="f",B17="n1"),VLOOKUP(Q17,VOF,2),IF(AND(A17="f",B17="NA"),VLOOKUP(Q17,VOO,2)))))))</f>
        <v>0</v>
      </c>
      <c r="S17" s="403">
        <f>D4</f>
        <v>0</v>
      </c>
      <c r="T17" s="404"/>
      <c r="U17" s="405">
        <f>W5</f>
        <v>0</v>
      </c>
      <c r="V17" s="406"/>
      <c r="W17" s="405" t="e">
        <f>AB5</f>
        <v>#N/A</v>
      </c>
      <c r="X17" s="406"/>
      <c r="Y17" s="405">
        <f>Z11</f>
        <v>0</v>
      </c>
      <c r="Z17" s="406"/>
      <c r="AA17" s="401" t="e">
        <f>U17+W17+Y17</f>
        <v>#N/A</v>
      </c>
      <c r="AB17" s="402"/>
      <c r="AC17" s="241"/>
      <c r="AD17" s="241"/>
      <c r="AE17" s="241"/>
      <c r="AF17" s="241"/>
      <c r="AG17" s="84"/>
      <c r="AH17" s="84"/>
      <c r="AI17" s="84"/>
      <c r="AJ17" s="85"/>
      <c r="AK17" s="85"/>
      <c r="AL17" s="86"/>
      <c r="AM17" s="70"/>
    </row>
    <row r="18" spans="1:32" ht="15.75" customHeight="1">
      <c r="A18" s="100" t="s">
        <v>25</v>
      </c>
      <c r="B18" s="76" t="s">
        <v>26</v>
      </c>
      <c r="C18" s="73" t="s">
        <v>37</v>
      </c>
      <c r="D18" s="133" t="s">
        <v>164</v>
      </c>
      <c r="E18" s="101"/>
      <c r="F18" s="75" t="s">
        <v>1</v>
      </c>
      <c r="G18" s="76" t="s">
        <v>8</v>
      </c>
      <c r="H18" s="77" t="s">
        <v>65</v>
      </c>
      <c r="I18" s="77" t="s">
        <v>66</v>
      </c>
      <c r="J18" s="77" t="s">
        <v>67</v>
      </c>
      <c r="K18" s="76" t="s">
        <v>56</v>
      </c>
      <c r="L18" s="78" t="s">
        <v>140</v>
      </c>
      <c r="M18" s="78" t="s">
        <v>144</v>
      </c>
      <c r="N18" s="78" t="s">
        <v>145</v>
      </c>
      <c r="O18" s="78" t="s">
        <v>146</v>
      </c>
      <c r="P18" s="73" t="s">
        <v>9</v>
      </c>
      <c r="Q18" s="102" t="s">
        <v>10</v>
      </c>
      <c r="R18" s="231" t="s">
        <v>7</v>
      </c>
      <c r="S18" s="403">
        <f>D5</f>
        <v>0</v>
      </c>
      <c r="T18" s="404"/>
      <c r="U18" s="405">
        <f>W6</f>
        <v>0</v>
      </c>
      <c r="V18" s="406"/>
      <c r="W18" s="405" t="e">
        <f>AB6</f>
        <v>#N/A</v>
      </c>
      <c r="X18" s="406"/>
      <c r="Y18" s="405">
        <f>Z12</f>
        <v>0</v>
      </c>
      <c r="Z18" s="406"/>
      <c r="AA18" s="401" t="e">
        <f>U18+W18+Y18</f>
        <v>#N/A</v>
      </c>
      <c r="AB18" s="402"/>
      <c r="AC18" s="68"/>
      <c r="AD18" s="68"/>
      <c r="AE18" s="68"/>
      <c r="AF18" s="69"/>
    </row>
    <row r="19" spans="1:32" ht="15.75" customHeight="1">
      <c r="A19" s="87">
        <f>A5</f>
        <v>0</v>
      </c>
      <c r="B19" s="266" t="str">
        <f>IF(AN5=1,AN3,IF(AO5=1,AO3,IF(AP5=1,AP3,IF(AQ5=1,AQ3))))</f>
        <v>N2</v>
      </c>
      <c r="C19" s="88">
        <f>P1</f>
        <v>0</v>
      </c>
      <c r="D19" s="108">
        <f>D5</f>
        <v>0</v>
      </c>
      <c r="E19" s="90" t="s">
        <v>3</v>
      </c>
      <c r="F19" s="91"/>
      <c r="G19" s="92">
        <f>F19-F20</f>
        <v>0</v>
      </c>
      <c r="H19" s="93"/>
      <c r="I19" s="93"/>
      <c r="J19" s="93"/>
      <c r="K19" s="92">
        <f>F19-(H19+I19+J19)</f>
        <v>0</v>
      </c>
      <c r="L19" s="92">
        <f>H19+I19+J19</f>
        <v>0</v>
      </c>
      <c r="M19" s="94" t="e">
        <f>J19/F19</f>
        <v>#DIV/0!</v>
      </c>
      <c r="N19" s="94" t="e">
        <f>(I19/F19)</f>
        <v>#DIV/0!</v>
      </c>
      <c r="O19" s="94" t="e">
        <f>(H19/F19)</f>
        <v>#DIV/0!</v>
      </c>
      <c r="P19" s="92">
        <f>F19+F20</f>
        <v>0</v>
      </c>
      <c r="Q19" s="95" t="e">
        <f>L19/P19</f>
        <v>#DIV/0!</v>
      </c>
      <c r="R19" s="232" t="b">
        <f>IF(AND(A19="g",B19="n2"),VLOOKUP(Q19,vol,2),IF(AND(A19="g",B19="n1"),VLOOKUP(Q19,VO,2),IF(AND(A19="g",B19="NA"),VLOOKUP(Q19,VOO,2),IF(AND(A19="f",B19="n2"),VLOOKUP(Q19,VOLF,2),IF(AND(A19="f",B19="n1"),VLOOKUP(Q19,VOF,2),IF(AND(A19="f",B19="NA"),VLOOKUP(Q19,VOO,2)))))))</f>
        <v>0</v>
      </c>
      <c r="S19" s="403">
        <f>D7</f>
        <v>0</v>
      </c>
      <c r="T19" s="404"/>
      <c r="U19" s="405">
        <f>W7</f>
        <v>0</v>
      </c>
      <c r="V19" s="406"/>
      <c r="W19" s="405" t="e">
        <f>AB7</f>
        <v>#N/A</v>
      </c>
      <c r="X19" s="406"/>
      <c r="Y19" s="405">
        <f>Z13</f>
        <v>0</v>
      </c>
      <c r="Z19" s="406"/>
      <c r="AA19" s="401" t="e">
        <f>U19+W19+Y19</f>
        <v>#N/A</v>
      </c>
      <c r="AB19" s="402"/>
      <c r="AC19" s="235"/>
      <c r="AD19" s="236"/>
      <c r="AE19" s="236"/>
      <c r="AF19" s="237"/>
    </row>
    <row r="20" spans="1:35" ht="15.75" customHeight="1" thickBot="1">
      <c r="A20" s="109">
        <f>A7</f>
        <v>0</v>
      </c>
      <c r="B20" s="267" t="str">
        <f>IF(AN9=1,AN3,IF(AO9=1,AO3,IF(AP9=1,AP3,IF(AQ9=1,AQ3))))</f>
        <v>N2</v>
      </c>
      <c r="C20" s="110">
        <f>P1</f>
        <v>0</v>
      </c>
      <c r="D20" s="122">
        <f>D7</f>
        <v>0</v>
      </c>
      <c r="E20" s="112" t="s">
        <v>4</v>
      </c>
      <c r="F20" s="113"/>
      <c r="G20" s="114">
        <f>F20-F19</f>
        <v>0</v>
      </c>
      <c r="H20" s="115"/>
      <c r="I20" s="115"/>
      <c r="J20" s="115"/>
      <c r="K20" s="114">
        <f>F20-(H20+I20+J20)</f>
        <v>0</v>
      </c>
      <c r="L20" s="114">
        <f>H20+I20+J20</f>
        <v>0</v>
      </c>
      <c r="M20" s="233" t="e">
        <f>J20/F20</f>
        <v>#DIV/0!</v>
      </c>
      <c r="N20" s="233" t="e">
        <f>(I20/F20)</f>
        <v>#DIV/0!</v>
      </c>
      <c r="O20" s="233" t="e">
        <f>(H20/F20)</f>
        <v>#DIV/0!</v>
      </c>
      <c r="P20" s="114">
        <f>P19</f>
        <v>0</v>
      </c>
      <c r="Q20" s="116" t="e">
        <f>L20/P20</f>
        <v>#DIV/0!</v>
      </c>
      <c r="R20" s="234" t="b">
        <f>IF(AND(A20="g",B20="n2"),VLOOKUP(Q20,vol,2),IF(AND(A20="g",B20="n1"),VLOOKUP(Q20,VO,2),IF(AND(A20="g",B20="NA"),VLOOKUP(Q20,VOO,2),IF(AND(A20="f",B20="n2"),VLOOKUP(Q20,VOLF,2),IF(AND(A20="f",B20="n1"),VLOOKUP(Q20,VOF,2),IF(AND(A20="f",B20="NA"),VLOOKUP(Q20,VOO,2)))))))</f>
        <v>0</v>
      </c>
      <c r="S20" s="407">
        <f>D8</f>
        <v>0</v>
      </c>
      <c r="T20" s="408"/>
      <c r="U20" s="409">
        <f>W8</f>
        <v>0</v>
      </c>
      <c r="V20" s="410"/>
      <c r="W20" s="409" t="e">
        <f>AB8</f>
        <v>#N/A</v>
      </c>
      <c r="X20" s="410"/>
      <c r="Y20" s="409">
        <f>Z14</f>
        <v>0</v>
      </c>
      <c r="Z20" s="410"/>
      <c r="AA20" s="411" t="e">
        <f>U20+W20+Y20</f>
        <v>#N/A</v>
      </c>
      <c r="AB20" s="412"/>
      <c r="AC20" s="235"/>
      <c r="AD20" s="236"/>
      <c r="AE20" s="236"/>
      <c r="AF20" s="237"/>
      <c r="AI20" s="121"/>
    </row>
    <row r="21" spans="1:45" ht="15.75" customHeight="1" thickBot="1">
      <c r="A21" s="324"/>
      <c r="B21" s="325"/>
      <c r="C21" s="326"/>
      <c r="D21" s="327"/>
      <c r="E21" s="328"/>
      <c r="F21" s="318"/>
      <c r="G21" s="317"/>
      <c r="H21" s="318"/>
      <c r="I21" s="318"/>
      <c r="J21" s="318"/>
      <c r="K21" s="317"/>
      <c r="L21" s="317"/>
      <c r="M21" s="319"/>
      <c r="N21" s="319"/>
      <c r="O21" s="319"/>
      <c r="P21" s="317"/>
      <c r="Q21" s="320"/>
      <c r="R21" s="317"/>
      <c r="S21" s="323"/>
      <c r="T21" s="323"/>
      <c r="U21" s="316"/>
      <c r="V21" s="315"/>
      <c r="W21" s="316"/>
      <c r="X21" s="315"/>
      <c r="Y21" s="316"/>
      <c r="Z21" s="315"/>
      <c r="AA21" s="321"/>
      <c r="AB21" s="322"/>
      <c r="AC21" s="235"/>
      <c r="AD21" s="236"/>
      <c r="AE21" s="236"/>
      <c r="AF21" s="237"/>
      <c r="AI21" s="121"/>
      <c r="AS21" s="60">
        <v>1</v>
      </c>
    </row>
    <row r="22" spans="1:45" ht="25.5" thickBot="1">
      <c r="A22" s="366" t="s">
        <v>45</v>
      </c>
      <c r="B22" s="367"/>
      <c r="C22" s="367"/>
      <c r="D22" s="367"/>
      <c r="E22" s="367"/>
      <c r="F22" s="368"/>
      <c r="G22" s="142" t="s">
        <v>79</v>
      </c>
      <c r="H22" s="143"/>
      <c r="I22" s="287"/>
      <c r="J22" s="286"/>
      <c r="L22" s="269" t="s">
        <v>131</v>
      </c>
      <c r="M22" s="269"/>
      <c r="P22" s="143"/>
      <c r="R22" s="288"/>
      <c r="S22" s="295"/>
      <c r="T22" s="288" t="s">
        <v>113</v>
      </c>
      <c r="U22" s="289"/>
      <c r="V22" s="289"/>
      <c r="W22" s="290"/>
      <c r="Y22" s="369"/>
      <c r="Z22" s="369"/>
      <c r="AA22" s="369"/>
      <c r="AB22" s="369"/>
      <c r="AC22" s="369"/>
      <c r="AD22" s="369"/>
      <c r="AE22" s="369"/>
      <c r="AF22" s="369"/>
      <c r="AG22" s="369"/>
      <c r="AH22" s="369"/>
      <c r="AI22" s="369"/>
      <c r="AJ22" s="369"/>
      <c r="AK22" s="369"/>
      <c r="AL22" s="369"/>
      <c r="AM22" s="369"/>
      <c r="AN22" s="369"/>
      <c r="AO22" s="369"/>
      <c r="AP22" s="369"/>
      <c r="AQ22" s="369"/>
      <c r="AR22" s="369"/>
      <c r="AS22" s="369"/>
    </row>
    <row r="23" spans="1:39" ht="25.5" thickBot="1">
      <c r="A23" s="62" t="s">
        <v>24</v>
      </c>
      <c r="B23" s="63"/>
      <c r="C23" s="63"/>
      <c r="D23" s="127"/>
      <c r="E23" s="63"/>
      <c r="F23" s="63"/>
      <c r="G23" s="64"/>
      <c r="H23" s="65">
        <v>1</v>
      </c>
      <c r="I23" s="65">
        <v>2</v>
      </c>
      <c r="J23" s="65">
        <v>3</v>
      </c>
      <c r="K23" s="66"/>
      <c r="L23" s="67" t="s">
        <v>0</v>
      </c>
      <c r="M23" s="67"/>
      <c r="N23" s="67"/>
      <c r="O23" s="67"/>
      <c r="P23" s="63"/>
      <c r="Q23" s="63"/>
      <c r="R23" s="63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9"/>
      <c r="AD23" s="83"/>
      <c r="AE23" s="83"/>
      <c r="AF23" s="83"/>
      <c r="AG23" s="68"/>
      <c r="AH23" s="68"/>
      <c r="AI23" s="68"/>
      <c r="AJ23" s="68"/>
      <c r="AK23" s="68"/>
      <c r="AL23" s="69"/>
      <c r="AM23" s="70"/>
    </row>
    <row r="24" spans="1:43" ht="16.5">
      <c r="A24" s="71" t="s">
        <v>25</v>
      </c>
      <c r="B24" s="72" t="s">
        <v>26</v>
      </c>
      <c r="C24" s="73" t="s">
        <v>37</v>
      </c>
      <c r="D24" s="132" t="s">
        <v>11</v>
      </c>
      <c r="E24" s="74"/>
      <c r="F24" s="75" t="s">
        <v>1</v>
      </c>
      <c r="G24" s="76" t="s">
        <v>8</v>
      </c>
      <c r="H24" s="77" t="s">
        <v>65</v>
      </c>
      <c r="I24" s="77" t="s">
        <v>66</v>
      </c>
      <c r="J24" s="77" t="s">
        <v>67</v>
      </c>
      <c r="K24" s="76" t="s">
        <v>56</v>
      </c>
      <c r="L24" s="78" t="s">
        <v>140</v>
      </c>
      <c r="M24" s="78" t="s">
        <v>144</v>
      </c>
      <c r="N24" s="78" t="s">
        <v>145</v>
      </c>
      <c r="O24" s="78" t="s">
        <v>146</v>
      </c>
      <c r="P24" s="73" t="s">
        <v>9</v>
      </c>
      <c r="Q24" s="72" t="s">
        <v>10</v>
      </c>
      <c r="R24" s="231" t="s">
        <v>7</v>
      </c>
      <c r="S24" s="370" t="s">
        <v>61</v>
      </c>
      <c r="T24" s="371"/>
      <c r="U24" s="371"/>
      <c r="V24" s="371"/>
      <c r="W24" s="372"/>
      <c r="X24" s="373" t="s">
        <v>60</v>
      </c>
      <c r="Y24" s="374"/>
      <c r="Z24" s="374"/>
      <c r="AA24" s="374"/>
      <c r="AB24" s="375"/>
      <c r="AC24" s="240"/>
      <c r="AD24" s="240"/>
      <c r="AE24" s="240"/>
      <c r="AF24" s="240"/>
      <c r="AG24" s="84"/>
      <c r="AH24" s="84"/>
      <c r="AI24" s="84"/>
      <c r="AJ24" s="85"/>
      <c r="AK24" s="85"/>
      <c r="AL24" s="86"/>
      <c r="AM24" s="258"/>
      <c r="AN24" s="264" t="s">
        <v>5</v>
      </c>
      <c r="AO24" s="264" t="s">
        <v>6</v>
      </c>
      <c r="AP24" s="264" t="s">
        <v>130</v>
      </c>
      <c r="AQ24" s="265" t="s">
        <v>130</v>
      </c>
    </row>
    <row r="25" spans="1:43" ht="16.5">
      <c r="A25" s="87">
        <f>H22</f>
        <v>0</v>
      </c>
      <c r="B25" s="266" t="str">
        <f>IF(AN26=1,AN24,IF(AO26=1,AO24,IF(AP26=1,AP24,IF(AQ26=1,AQ24))))</f>
        <v>N2</v>
      </c>
      <c r="C25" s="107">
        <f>P22</f>
        <v>0</v>
      </c>
      <c r="D25" s="89"/>
      <c r="E25" s="90" t="s">
        <v>2</v>
      </c>
      <c r="F25" s="91"/>
      <c r="G25" s="92">
        <f>F25-F26</f>
        <v>0</v>
      </c>
      <c r="H25" s="93"/>
      <c r="I25" s="93"/>
      <c r="J25" s="93"/>
      <c r="K25" s="92">
        <f>F25-(H25+I25+J25)</f>
        <v>0</v>
      </c>
      <c r="L25" s="92">
        <f>H25+I25+J25</f>
        <v>0</v>
      </c>
      <c r="M25" s="94" t="e">
        <f>J25/F25</f>
        <v>#DIV/0!</v>
      </c>
      <c r="N25" s="94" t="e">
        <f>(I25/F25)</f>
        <v>#DIV/0!</v>
      </c>
      <c r="O25" s="94" t="e">
        <f>(H25/F25)</f>
        <v>#DIV/0!</v>
      </c>
      <c r="P25" s="92">
        <f>F25+F26</f>
        <v>0</v>
      </c>
      <c r="Q25" s="95" t="e">
        <f>L25/P25</f>
        <v>#DIV/0!</v>
      </c>
      <c r="R25" s="232" t="b">
        <f>IF(AND(A25="g",B25="n2"),VLOOKUP(Q25,vol,2),IF(AND(A25="g",B25="n1"),VLOOKUP(Q25,VO,2),IF(AND(A25="g",B25="NA"),VLOOKUP(Q25,VOO,2),IF(AND(A25="f",B25="n2"),VLOOKUP(Q25,VOLF,2),IF(AND(A25="f",B25="n1"),VLOOKUP(Q25,VOF,2),IF(AND(A25="f",B25="NA"),VLOOKUP(Q25,VOO,2)))))))</f>
        <v>0</v>
      </c>
      <c r="S25" s="80"/>
      <c r="T25" s="81" t="s">
        <v>57</v>
      </c>
      <c r="U25" s="81" t="s">
        <v>58</v>
      </c>
      <c r="V25" s="81" t="s">
        <v>114</v>
      </c>
      <c r="W25" s="333" t="s">
        <v>175</v>
      </c>
      <c r="X25" s="80"/>
      <c r="Y25" s="81" t="s">
        <v>57</v>
      </c>
      <c r="Z25" s="81" t="s">
        <v>58</v>
      </c>
      <c r="AA25" s="81" t="s">
        <v>114</v>
      </c>
      <c r="AB25" s="333" t="s">
        <v>47</v>
      </c>
      <c r="AC25" s="240"/>
      <c r="AD25" s="240"/>
      <c r="AE25" s="240"/>
      <c r="AF25" s="240"/>
      <c r="AG25" s="84"/>
      <c r="AH25" s="84"/>
      <c r="AI25" s="84"/>
      <c r="AJ25" s="85"/>
      <c r="AK25" s="85"/>
      <c r="AL25" s="86"/>
      <c r="AM25" s="255" t="s">
        <v>2</v>
      </c>
      <c r="AN25" s="257">
        <f>H25+H31+H37</f>
        <v>0</v>
      </c>
      <c r="AO25" s="257">
        <f>I31+I37+I25</f>
        <v>0</v>
      </c>
      <c r="AP25" s="257">
        <f>J25+J31+J37</f>
        <v>0</v>
      </c>
      <c r="AQ25" s="259">
        <f>K25+K31+K37</f>
        <v>0</v>
      </c>
    </row>
    <row r="26" spans="1:43" ht="17.25" thickBot="1">
      <c r="A26" s="109">
        <f>H22</f>
        <v>0</v>
      </c>
      <c r="B26" s="266" t="str">
        <f>IF(AN28=1,AN24,IF(AO28=1,AO24,IF(AP28=1,AP24,IF(AQ28=1,AQ24))))</f>
        <v>N2</v>
      </c>
      <c r="C26" s="110">
        <f>P22</f>
        <v>0</v>
      </c>
      <c r="D26" s="111"/>
      <c r="E26" s="112" t="s">
        <v>3</v>
      </c>
      <c r="F26" s="113"/>
      <c r="G26" s="114">
        <f>F26-F25</f>
        <v>0</v>
      </c>
      <c r="H26" s="115"/>
      <c r="I26" s="115"/>
      <c r="J26" s="115"/>
      <c r="K26" s="114">
        <f>F26-(H26+I26+J26)</f>
        <v>0</v>
      </c>
      <c r="L26" s="92">
        <f>H26+I26+J26</f>
        <v>0</v>
      </c>
      <c r="M26" s="94" t="e">
        <f>J26/F26</f>
        <v>#DIV/0!</v>
      </c>
      <c r="N26" s="94" t="e">
        <f>(I26/F26)</f>
        <v>#DIV/0!</v>
      </c>
      <c r="O26" s="94" t="e">
        <f>(H26/F26)</f>
        <v>#DIV/0!</v>
      </c>
      <c r="P26" s="114">
        <f>P25</f>
        <v>0</v>
      </c>
      <c r="Q26" s="116" t="e">
        <f>L26/P26</f>
        <v>#DIV/0!</v>
      </c>
      <c r="R26" s="234" t="b">
        <f>IF(AND(A26="g",B26="n2"),VLOOKUP(Q26,vol,2),IF(AND(A26="g",B26="n1"),VLOOKUP(Q26,VO,2),IF(AND(A26="g",B26="NA"),VLOOKUP(Q26,VOO,2),IF(AND(A26="f",B26="n2"),VLOOKUP(Q26,VOLF,2),IF(AND(A26="f",B26="n1"),VLOOKUP(Q26,VOF,2),IF(AND(A26="f",B26="NA"),VLOOKUP(Q26,VOO,2)))))))</f>
        <v>0</v>
      </c>
      <c r="S26" s="97" t="s">
        <v>2</v>
      </c>
      <c r="T26" s="81" t="b">
        <f>R25</f>
        <v>0</v>
      </c>
      <c r="U26" s="81" t="b">
        <f>R31</f>
        <v>0</v>
      </c>
      <c r="V26" s="81" t="b">
        <f>R37</f>
        <v>0</v>
      </c>
      <c r="W26" s="99">
        <f>((T26+U26+V26)/60)*9</f>
        <v>0</v>
      </c>
      <c r="X26" s="97" t="s">
        <v>2</v>
      </c>
      <c r="Y26" s="272" t="e">
        <f>IF(A25="G",INDEX(Matrice_garçons,VLOOKUP(G25,NLigne_garçons,7),HLOOKUP(C25,NColonne_garçons,21)),INDEX(Matrice_filles,VLOOKUP(G25,NLigne_filles,8),HLOOKUP(C25,NColonne_filles,21)))</f>
        <v>#N/A</v>
      </c>
      <c r="Z26" s="272" t="e">
        <f>IF(A31="G",INDEX(Matrice_garçons,VLOOKUP(G31,NLigne_garçons,7),HLOOKUP(C31,NColonne_garçons,21)),INDEX(Matrice_filles,VLOOKUP(G31,NLigne_filles,8),HLOOKUP(C31,NColonne_filles,21)))</f>
        <v>#N/A</v>
      </c>
      <c r="AA26" s="272" t="e">
        <f>IF(A37="G",INDEX(Matrice_garçons,VLOOKUP(G37,NLigne_garçons,7),HLOOKUP(C37,NColonne_garçons,21)),INDEX(Matrice_filles,VLOOKUP(G37,NLigne_filles,8),HLOOKUP(C37,NColonne_filles,21)))</f>
        <v>#N/A</v>
      </c>
      <c r="AB26" s="99" t="e">
        <f>(Y26+Z26+AA26)/8.57</f>
        <v>#N/A</v>
      </c>
      <c r="AC26" s="240"/>
      <c r="AD26" s="240"/>
      <c r="AE26" s="240"/>
      <c r="AF26" s="240"/>
      <c r="AG26" s="84"/>
      <c r="AH26" s="84"/>
      <c r="AI26" s="84"/>
      <c r="AJ26" s="85"/>
      <c r="AK26" s="85"/>
      <c r="AL26" s="86"/>
      <c r="AM26" s="255" t="s">
        <v>126</v>
      </c>
      <c r="AN26" s="257">
        <f>RANK(AN25,AN25:AQ25)</f>
        <v>1</v>
      </c>
      <c r="AO26" s="257">
        <f>RANK(AO25,AN25:AQ25)</f>
        <v>1</v>
      </c>
      <c r="AP26" s="257">
        <f>RANK(AP25,AN25:AQ25)</f>
        <v>1</v>
      </c>
      <c r="AQ26" s="259">
        <f>RANK(AQ25,AN25:AQ25)</f>
        <v>1</v>
      </c>
    </row>
    <row r="27" spans="1:43" ht="16.5">
      <c r="A27" s="100" t="s">
        <v>25</v>
      </c>
      <c r="B27" s="76" t="s">
        <v>26</v>
      </c>
      <c r="C27" s="73" t="s">
        <v>37</v>
      </c>
      <c r="D27" s="133" t="s">
        <v>12</v>
      </c>
      <c r="E27" s="101"/>
      <c r="F27" s="75" t="s">
        <v>1</v>
      </c>
      <c r="G27" s="76" t="s">
        <v>8</v>
      </c>
      <c r="H27" s="77" t="s">
        <v>65</v>
      </c>
      <c r="I27" s="77" t="s">
        <v>66</v>
      </c>
      <c r="J27" s="77" t="s">
        <v>67</v>
      </c>
      <c r="K27" s="76" t="s">
        <v>56</v>
      </c>
      <c r="L27" s="78" t="s">
        <v>140</v>
      </c>
      <c r="M27" s="78" t="s">
        <v>144</v>
      </c>
      <c r="N27" s="78" t="s">
        <v>145</v>
      </c>
      <c r="O27" s="78" t="s">
        <v>146</v>
      </c>
      <c r="P27" s="73" t="s">
        <v>9</v>
      </c>
      <c r="Q27" s="102" t="s">
        <v>10</v>
      </c>
      <c r="R27" s="231" t="s">
        <v>7</v>
      </c>
      <c r="S27" s="97" t="s">
        <v>3</v>
      </c>
      <c r="T27" s="81" t="b">
        <f>R26</f>
        <v>0</v>
      </c>
      <c r="U27" s="81" t="b">
        <f>R34</f>
        <v>0</v>
      </c>
      <c r="V27" s="81" t="b">
        <f>R40</f>
        <v>0</v>
      </c>
      <c r="W27" s="99">
        <f>((T27+U27+V27)/60)*9</f>
        <v>0</v>
      </c>
      <c r="X27" s="97" t="s">
        <v>3</v>
      </c>
      <c r="Y27" s="272" t="e">
        <f>IF(A26="G",INDEX(Matrice_garçons,VLOOKUP(G26,NLigne_garçons,7),HLOOKUP(C26,NColonne_garçons,21)),INDEX(Matrice_filles,VLOOKUP(G26,NLigne_filles,8),HLOOKUP(C26,NColonne_filles,21)))</f>
        <v>#N/A</v>
      </c>
      <c r="Z27" s="272" t="e">
        <f>IF(A34="G",INDEX(Matrice_garçons,VLOOKUP(G34,NLigne_garçons,7),HLOOKUP(C34,NColonne_garçons,21)),INDEX(Matrice_filles,VLOOKUP(G34,NLigne_filles,8),HLOOKUP(C34,NColonne_filles,21)))</f>
        <v>#N/A</v>
      </c>
      <c r="AA27" s="272" t="e">
        <f>IF(A40="G",INDEX(Matrice_garçons,VLOOKUP(G40,NLigne_garçons,7),HLOOKUP(C40,NColonne_garçons,21)),INDEX(Matrice_filles,VLOOKUP(G40,NLigne_filles,8),HLOOKUP(C40,NColonne_filles,21)))</f>
        <v>#N/A</v>
      </c>
      <c r="AB27" s="99" t="e">
        <f>(Y27+Z27+AA27)/8.57</f>
        <v>#N/A</v>
      </c>
      <c r="AC27" s="68"/>
      <c r="AD27" s="68"/>
      <c r="AE27" s="68"/>
      <c r="AF27" s="69"/>
      <c r="AM27" s="255" t="s">
        <v>3</v>
      </c>
      <c r="AN27" s="257">
        <f>H26+H34+H40</f>
        <v>0</v>
      </c>
      <c r="AO27" s="257">
        <f>I26+I34+I40</f>
        <v>0</v>
      </c>
      <c r="AP27" s="257">
        <f>J26+J34+J40</f>
        <v>0</v>
      </c>
      <c r="AQ27" s="259">
        <f>K26+K34+K40</f>
        <v>0</v>
      </c>
    </row>
    <row r="28" spans="1:43" ht="16.5">
      <c r="A28" s="87">
        <f>A25</f>
        <v>0</v>
      </c>
      <c r="B28" s="266" t="str">
        <f>IF(AN30=1,AN24,IF(AO30=1,AO24,IF(AP30=1,AP24,IF(AQ30=1,AQ24))))</f>
        <v>N2</v>
      </c>
      <c r="C28" s="88">
        <f>P22</f>
        <v>0</v>
      </c>
      <c r="D28" s="242"/>
      <c r="E28" s="90" t="s">
        <v>4</v>
      </c>
      <c r="F28" s="91"/>
      <c r="G28" s="92">
        <f>F28-F29</f>
        <v>0</v>
      </c>
      <c r="H28" s="93"/>
      <c r="I28" s="93"/>
      <c r="J28" s="93"/>
      <c r="K28" s="92">
        <f>F28-(H28+I28+J28)</f>
        <v>0</v>
      </c>
      <c r="L28" s="92">
        <f>H28+I28+J28</f>
        <v>0</v>
      </c>
      <c r="M28" s="94" t="e">
        <f>J28/F28</f>
        <v>#DIV/0!</v>
      </c>
      <c r="N28" s="94" t="e">
        <f>(I28/F28)</f>
        <v>#DIV/0!</v>
      </c>
      <c r="O28" s="94" t="e">
        <f>(H28/F28)</f>
        <v>#DIV/0!</v>
      </c>
      <c r="P28" s="92">
        <f>F28+F29</f>
        <v>0</v>
      </c>
      <c r="Q28" s="95" t="e">
        <f>L28/P28</f>
        <v>#DIV/0!</v>
      </c>
      <c r="R28" s="232" t="b">
        <f>IF(AND(A28="g",B28="n2"),VLOOKUP(Q28,vol,2),IF(AND(A28="g",B28="n1"),VLOOKUP(Q28,VO,2),IF(AND(A28="g",B28="NA"),VLOOKUP(Q28,VOO,2),IF(AND(A28="f",B28="n2"),VLOOKUP(Q28,VOLF,2),IF(AND(A28="f",B28="n1"),VLOOKUP(Q28,VOF,2),IF(AND(A28="f",B28="NA"),VLOOKUP(Q28,VOO,2)))))))</f>
        <v>0</v>
      </c>
      <c r="S28" s="97" t="s">
        <v>4</v>
      </c>
      <c r="T28" s="81" t="b">
        <f>R28</f>
        <v>0</v>
      </c>
      <c r="U28" s="81" t="b">
        <f>R32</f>
        <v>0</v>
      </c>
      <c r="V28" s="81" t="b">
        <f>R41</f>
        <v>0</v>
      </c>
      <c r="W28" s="99">
        <f>((T28+U28+V28)/60)*9</f>
        <v>0</v>
      </c>
      <c r="X28" s="97" t="s">
        <v>4</v>
      </c>
      <c r="Y28" s="272" t="e">
        <f>IF(A28="G",INDEX(Matrice_garçons,VLOOKUP(G28,NLigne_garçons,7),HLOOKUP(C28,NColonne_garçons,21)),INDEX(Matrice_filles,VLOOKUP(G28,NLigne_filles,8),HLOOKUP(C28,NColonne_filles,21)))</f>
        <v>#N/A</v>
      </c>
      <c r="Z28" s="272" t="e">
        <f>IF(A32="G",INDEX(Matrice_garçons,VLOOKUP(G32,NLigne_garçons,7),HLOOKUP(C32,NColonne_garçons,21)),INDEX(Matrice_filles,VLOOKUP(G32,NLigne_filles,8),HLOOKUP(C32,NColonne_filles,21)))</f>
        <v>#N/A</v>
      </c>
      <c r="AA28" s="272" t="e">
        <f>IF(A41="G",INDEX(Matrice_garçons,VLOOKUP(G41,NLigne_garçons,7),HLOOKUP(C41,NColonne_garçons,21)),INDEX(Matrice_filles,VLOOKUP(G41,NLigne_filles,8),HLOOKUP(C41,NColonne_filles,21)))</f>
        <v>#N/A</v>
      </c>
      <c r="AB28" s="99" t="e">
        <f>(Y28+Z28+AA28)/8.57</f>
        <v>#N/A</v>
      </c>
      <c r="AC28" s="235"/>
      <c r="AD28" s="236"/>
      <c r="AE28" s="236"/>
      <c r="AF28" s="237"/>
      <c r="AM28" s="255" t="s">
        <v>126</v>
      </c>
      <c r="AN28" s="257">
        <f>RANK(AN27,AN27:AQ27)</f>
        <v>1</v>
      </c>
      <c r="AO28" s="257">
        <f>RANK(AO27,AN27:AQ27)</f>
        <v>1</v>
      </c>
      <c r="AP28" s="257">
        <f>RANK(AP27,AN27:AQ27)</f>
        <v>1</v>
      </c>
      <c r="AQ28" s="259">
        <f>RANK(AQ27,AN27:AQ27)</f>
        <v>1</v>
      </c>
    </row>
    <row r="29" spans="1:43" ht="17.25" thickBot="1">
      <c r="A29" s="109">
        <f>A26</f>
        <v>0</v>
      </c>
      <c r="B29" s="266" t="str">
        <f>IF(AN32=1,AN24,IF(AO32=1,AO24,IF(AP32=1,AP24,IF(AQ32=1,AQ24))))</f>
        <v>N2</v>
      </c>
      <c r="C29" s="110">
        <f>P22</f>
        <v>0</v>
      </c>
      <c r="D29" s="243"/>
      <c r="E29" s="112" t="s">
        <v>64</v>
      </c>
      <c r="F29" s="113"/>
      <c r="G29" s="114">
        <f>F29-F28</f>
        <v>0</v>
      </c>
      <c r="H29" s="115"/>
      <c r="I29" s="115"/>
      <c r="J29" s="115"/>
      <c r="K29" s="114">
        <f>F29-(H29+I29+J29)</f>
        <v>0</v>
      </c>
      <c r="L29" s="92">
        <f>H29+I29+J29</f>
        <v>0</v>
      </c>
      <c r="M29" s="94" t="e">
        <f>J29/F29</f>
        <v>#DIV/0!</v>
      </c>
      <c r="N29" s="94" t="e">
        <f>(I29/F29)</f>
        <v>#DIV/0!</v>
      </c>
      <c r="O29" s="94" t="e">
        <f>(H29/F29)</f>
        <v>#DIV/0!</v>
      </c>
      <c r="P29" s="114">
        <f>P28</f>
        <v>0</v>
      </c>
      <c r="Q29" s="116" t="e">
        <f>L29/P29</f>
        <v>#DIV/0!</v>
      </c>
      <c r="R29" s="234" t="b">
        <f>IF(AND(A29="g",B29="n2"),VLOOKUP(Q29,vol,2),IF(AND(A29="g",B29="n1"),VLOOKUP(Q29,VO,2),IF(AND(A29="g",B29="NA"),VLOOKUP(Q29,VOO,2),IF(AND(A29="f",B29="n2"),VLOOKUP(Q29,VOLF,2),IF(AND(A29="f",B29="n1"),VLOOKUP(Q29,VOF,2),IF(AND(A29="f",B29="NA"),VLOOKUP(Q29,VOO,2)))))))</f>
        <v>0</v>
      </c>
      <c r="S29" s="246" t="s">
        <v>64</v>
      </c>
      <c r="T29" s="247" t="b">
        <f>R29</f>
        <v>0</v>
      </c>
      <c r="U29" s="248" t="b">
        <f>R35</f>
        <v>0</v>
      </c>
      <c r="V29" s="249" t="b">
        <f>R38</f>
        <v>0</v>
      </c>
      <c r="W29" s="99">
        <f>((T29+U29+V29)/60)*9</f>
        <v>0</v>
      </c>
      <c r="X29" s="106" t="s">
        <v>64</v>
      </c>
      <c r="Y29" s="273" t="e">
        <f>IF(A29="G",INDEX(Matrice_garçons,VLOOKUP(G29,NLigne_garçons,7),HLOOKUP(C29,NColonne_garçons,21)),INDEX(Matrice_filles,VLOOKUP(G29,NLigne_filles,8),HLOOKUP(C29,NColonne_filles,21)))</f>
        <v>#N/A</v>
      </c>
      <c r="Z29" s="273" t="e">
        <f>IF(A35="G",INDEX(Matrice_garçons,VLOOKUP(G35,NLigne_garçons,7),HLOOKUP(C35,NColonne_garçons,21)),INDEX(Matrice_filles,VLOOKUP(G35,NLigne_filles,8),HLOOKUP(C35,NColonne_filles,21)))</f>
        <v>#N/A</v>
      </c>
      <c r="AA29" s="273" t="e">
        <f>IF(A38="G",INDEX(Matrice_garçons,VLOOKUP(G38,NLigne_garçons,7),HLOOKUP(C38,NColonne_garçons,21)),INDEX(Matrice_filles,VLOOKUP(G38,NLigne_filles,8),HLOOKUP(C38,NColonne_filles,21)))</f>
        <v>#N/A</v>
      </c>
      <c r="AB29" s="129" t="e">
        <f>(Y29+Z29+AA29)/8.57</f>
        <v>#N/A</v>
      </c>
      <c r="AC29" s="235"/>
      <c r="AD29" s="236"/>
      <c r="AE29" s="236"/>
      <c r="AF29" s="237"/>
      <c r="AI29" s="121"/>
      <c r="AM29" s="255" t="s">
        <v>4</v>
      </c>
      <c r="AN29" s="257">
        <f>H28+H32+H41</f>
        <v>0</v>
      </c>
      <c r="AO29" s="257">
        <f>I28+I41+I32</f>
        <v>0</v>
      </c>
      <c r="AP29" s="257">
        <f>J28+J32+J41</f>
        <v>0</v>
      </c>
      <c r="AQ29" s="259">
        <f>K28+K32+K41</f>
        <v>0</v>
      </c>
    </row>
    <row r="30" spans="1:43" ht="17.25" thickBot="1">
      <c r="A30" s="71" t="s">
        <v>25</v>
      </c>
      <c r="B30" s="72" t="s">
        <v>26</v>
      </c>
      <c r="C30" s="73" t="s">
        <v>37</v>
      </c>
      <c r="D30" s="132" t="s">
        <v>13</v>
      </c>
      <c r="E30" s="74"/>
      <c r="F30" s="75" t="s">
        <v>1</v>
      </c>
      <c r="G30" s="76" t="s">
        <v>8</v>
      </c>
      <c r="H30" s="77" t="s">
        <v>65</v>
      </c>
      <c r="I30" s="77" t="s">
        <v>66</v>
      </c>
      <c r="J30" s="77" t="s">
        <v>67</v>
      </c>
      <c r="K30" s="76" t="s">
        <v>56</v>
      </c>
      <c r="L30" s="78" t="s">
        <v>140</v>
      </c>
      <c r="M30" s="78" t="s">
        <v>144</v>
      </c>
      <c r="N30" s="78" t="s">
        <v>145</v>
      </c>
      <c r="O30" s="78" t="s">
        <v>146</v>
      </c>
      <c r="P30" s="76" t="s">
        <v>9</v>
      </c>
      <c r="Q30" s="72" t="s">
        <v>10</v>
      </c>
      <c r="R30" s="231" t="s">
        <v>7</v>
      </c>
      <c r="S30" s="376" t="s">
        <v>62</v>
      </c>
      <c r="T30" s="377"/>
      <c r="U30" s="377"/>
      <c r="V30" s="377"/>
      <c r="W30" s="377"/>
      <c r="X30" s="377"/>
      <c r="Y30" s="377"/>
      <c r="Z30" s="377"/>
      <c r="AA30" s="377"/>
      <c r="AB30" s="378"/>
      <c r="AC30" s="241"/>
      <c r="AD30" s="241"/>
      <c r="AE30" s="241"/>
      <c r="AF30" s="241"/>
      <c r="AG30" s="84"/>
      <c r="AH30" s="84"/>
      <c r="AI30" s="84"/>
      <c r="AJ30" s="85"/>
      <c r="AK30" s="85"/>
      <c r="AL30" s="86"/>
      <c r="AM30" s="255" t="s">
        <v>126</v>
      </c>
      <c r="AN30" s="257">
        <f>RANK(AN29,AN29:AQ29)</f>
        <v>1</v>
      </c>
      <c r="AO30" s="257">
        <f>RANK(AO29,AN29:AQ29)</f>
        <v>1</v>
      </c>
      <c r="AP30" s="257">
        <f>RANK(AP29,AN29:AQ29)</f>
        <v>1</v>
      </c>
      <c r="AQ30" s="259">
        <f>RANK(AQ29,AN29:AQ29)</f>
        <v>1</v>
      </c>
    </row>
    <row r="31" spans="1:43" ht="17.25" thickBot="1">
      <c r="A31" s="87">
        <f>A25</f>
        <v>0</v>
      </c>
      <c r="B31" s="266" t="str">
        <f>IF(AN26=1,AN24,IF(AO26=1,AO24,IF(AP26=1,AP24,IF(AQ26=1,AQ24))))</f>
        <v>N2</v>
      </c>
      <c r="C31" s="88">
        <f>P22</f>
        <v>0</v>
      </c>
      <c r="D31" s="244">
        <f>D25</f>
        <v>0</v>
      </c>
      <c r="E31" s="90" t="s">
        <v>2</v>
      </c>
      <c r="F31" s="91"/>
      <c r="G31" s="92">
        <f>F31-F32</f>
        <v>0</v>
      </c>
      <c r="H31" s="93"/>
      <c r="I31" s="93"/>
      <c r="J31" s="93"/>
      <c r="K31" s="92">
        <f>F31-(H31+I31+J31)</f>
        <v>0</v>
      </c>
      <c r="L31" s="92">
        <f>H31+I31+J31</f>
        <v>0</v>
      </c>
      <c r="M31" s="94" t="e">
        <f>J31/F31</f>
        <v>#DIV/0!</v>
      </c>
      <c r="N31" s="94" t="e">
        <f>(I31/F31)</f>
        <v>#DIV/0!</v>
      </c>
      <c r="O31" s="94" t="e">
        <f>(H31/F31)</f>
        <v>#DIV/0!</v>
      </c>
      <c r="P31" s="92">
        <f>F31+F32</f>
        <v>0</v>
      </c>
      <c r="Q31" s="95" t="e">
        <f>L31/P31</f>
        <v>#DIV/0!</v>
      </c>
      <c r="R31" s="232" t="b">
        <f>IF(AND(A31="g",B31="n2"),VLOOKUP(Q31,vol,2),IF(AND(A31="g",B31="n1"),VLOOKUP(Q31,VO,2),IF(AND(A31="g",B31="NA"),VLOOKUP(Q31,VOO,2),IF(AND(A31="f",B31="n2"),VLOOKUP(Q31,VOLF,2),IF(AND(A31="f",B31="n1"),VLOOKUP(Q31,VOF,2),IF(AND(A31="f",B31="NA"),VLOOKUP(Q31,VOO,2)))))))</f>
        <v>0</v>
      </c>
      <c r="S31" s="80"/>
      <c r="T31" s="90" t="s">
        <v>80</v>
      </c>
      <c r="U31" s="90" t="s">
        <v>7</v>
      </c>
      <c r="V31" s="90" t="s">
        <v>81</v>
      </c>
      <c r="W31" s="130" t="s">
        <v>7</v>
      </c>
      <c r="X31" s="90" t="s">
        <v>125</v>
      </c>
      <c r="Y31" s="130" t="s">
        <v>7</v>
      </c>
      <c r="Z31" s="379" t="s">
        <v>176</v>
      </c>
      <c r="AA31" s="380"/>
      <c r="AB31" s="381"/>
      <c r="AC31" s="382" t="s">
        <v>149</v>
      </c>
      <c r="AD31" s="383"/>
      <c r="AE31" s="383"/>
      <c r="AF31" s="382" t="s">
        <v>150</v>
      </c>
      <c r="AG31" s="383"/>
      <c r="AH31" s="384"/>
      <c r="AI31" s="385" t="s">
        <v>151</v>
      </c>
      <c r="AJ31" s="386"/>
      <c r="AK31" s="387"/>
      <c r="AL31" s="86"/>
      <c r="AM31" s="255" t="s">
        <v>64</v>
      </c>
      <c r="AN31" s="257">
        <f>H29+H35+H38</f>
        <v>0</v>
      </c>
      <c r="AO31" s="257">
        <f>I29+I35+I38</f>
        <v>0</v>
      </c>
      <c r="AP31" s="257">
        <f>J29+J35+J38</f>
        <v>0</v>
      </c>
      <c r="AQ31" s="259">
        <f>K29+K35+K38</f>
        <v>0</v>
      </c>
    </row>
    <row r="32" spans="1:43" ht="17.25" thickBot="1">
      <c r="A32" s="109">
        <f>A28</f>
        <v>0</v>
      </c>
      <c r="B32" s="266" t="str">
        <f>IF(AN30=1,AN24,IF(AO30=1,AO24,IF(AP30=1,AP24,IF(AQ30=1,AQ24))))</f>
        <v>N2</v>
      </c>
      <c r="C32" s="110">
        <f>P22</f>
        <v>0</v>
      </c>
      <c r="D32" s="245">
        <f>D28</f>
        <v>0</v>
      </c>
      <c r="E32" s="112" t="s">
        <v>4</v>
      </c>
      <c r="F32" s="113"/>
      <c r="G32" s="114">
        <f>F32-F31</f>
        <v>0</v>
      </c>
      <c r="H32" s="115"/>
      <c r="I32" s="115"/>
      <c r="J32" s="115"/>
      <c r="K32" s="114">
        <f>F32-(H32+I32+J32)</f>
        <v>0</v>
      </c>
      <c r="L32" s="92">
        <f>H32+I32+J32</f>
        <v>0</v>
      </c>
      <c r="M32" s="94" t="e">
        <f>J32/F32</f>
        <v>#DIV/0!</v>
      </c>
      <c r="N32" s="94" t="e">
        <f>(I32/F32)</f>
        <v>#DIV/0!</v>
      </c>
      <c r="O32" s="94" t="e">
        <f>(H32/F32)</f>
        <v>#DIV/0!</v>
      </c>
      <c r="P32" s="114">
        <f>P31</f>
        <v>0</v>
      </c>
      <c r="Q32" s="116" t="e">
        <f>L32/P32</f>
        <v>#DIV/0!</v>
      </c>
      <c r="R32" s="234" t="b">
        <f>IF(AND(A32="g",B32="n2"),VLOOKUP(Q32,vol,2),IF(AND(A32="g",B32="n1"),VLOOKUP(Q32,VO,2),IF(AND(A32="g",B32="NA"),VLOOKUP(Q32,VOO,2),IF(AND(A32="f",B32="n2"),VLOOKUP(Q32,VOLF,2),IF(AND(A32="f",B32="n1"),VLOOKUP(Q32,VOF,2),IF(AND(A32="f",B32="NA"),VLOOKUP(Q32,VOO,2)))))))</f>
        <v>0</v>
      </c>
      <c r="S32" s="97" t="s">
        <v>2</v>
      </c>
      <c r="T32" s="250"/>
      <c r="U32" s="118">
        <f>MAX(AC32:AE32)</f>
        <v>0</v>
      </c>
      <c r="V32" s="250"/>
      <c r="W32" s="118">
        <f>MAX(AF32:AH32)</f>
        <v>0</v>
      </c>
      <c r="X32" s="250"/>
      <c r="Y32" s="118">
        <f>MAX(AI32:AK32)</f>
        <v>0</v>
      </c>
      <c r="Z32" s="388">
        <f>(U32+W32+Y32)/3</f>
        <v>0</v>
      </c>
      <c r="AA32" s="389"/>
      <c r="AB32" s="390"/>
      <c r="AC32" s="297" t="b">
        <f>IF(T32="P",VLOOKUP(M25,'BAREMES TT'!$AI$4:$AL$25,2))</f>
        <v>0</v>
      </c>
      <c r="AD32" s="298" t="b">
        <f>IF(T32="F",VLOOKUP(N25,'BAREMES TT'!$AI$4:$AL$25,3))</f>
        <v>0</v>
      </c>
      <c r="AE32" s="305" t="b">
        <f>IF(T32="E",VLOOKUP(O25,'BAREMES TT'!$AI$4:$AL$25,4))</f>
        <v>0</v>
      </c>
      <c r="AF32" s="297" t="b">
        <f>IF(V32="P",VLOOKUP(M31,'BAREMES TT'!$AI$4:$AL$25,2))</f>
        <v>0</v>
      </c>
      <c r="AG32" s="298" t="b">
        <f>IF(V32="F",VLOOKUP(N31,'BAREMES TT'!$AI$4:$AL$25,3))</f>
        <v>0</v>
      </c>
      <c r="AH32" s="299" t="b">
        <f>IF(V32="E",VLOOKUP(O31,'BAREMES TT'!$AI$4:$AL$25,4))</f>
        <v>0</v>
      </c>
      <c r="AI32" s="297" t="b">
        <f>IF(X32="P",VLOOKUP(M37,'BAREMES TT'!$AI$4:$AL$25,2))</f>
        <v>0</v>
      </c>
      <c r="AJ32" s="298" t="b">
        <f>IF(X32="F",VLOOKUP(N37,'BAREMES TT'!$AI$4:$AL$25,3))</f>
        <v>0</v>
      </c>
      <c r="AK32" s="298" t="b">
        <f>IF(X32="E",VLOOKUP(O37,'BAREMES TT'!$AI$4:$AL$25,4))</f>
        <v>0</v>
      </c>
      <c r="AL32" s="86"/>
      <c r="AM32" s="263" t="s">
        <v>126</v>
      </c>
      <c r="AN32" s="260">
        <f>RANK(AN31,AN31:AQ31)</f>
        <v>1</v>
      </c>
      <c r="AO32" s="260">
        <f>RANK(AO31,AN31:AQ31)</f>
        <v>1</v>
      </c>
      <c r="AP32" s="260">
        <f>RANK(AP31,AN31:AQ31)</f>
        <v>1</v>
      </c>
      <c r="AQ32" s="261">
        <f>RANK(AQ31,AN31:AQ31)</f>
        <v>1</v>
      </c>
    </row>
    <row r="33" spans="1:37" ht="16.5">
      <c r="A33" s="100" t="s">
        <v>25</v>
      </c>
      <c r="B33" s="76" t="s">
        <v>26</v>
      </c>
      <c r="C33" s="73" t="s">
        <v>37</v>
      </c>
      <c r="D33" s="133" t="s">
        <v>162</v>
      </c>
      <c r="E33" s="101"/>
      <c r="F33" s="75" t="s">
        <v>1</v>
      </c>
      <c r="G33" s="76" t="s">
        <v>8</v>
      </c>
      <c r="H33" s="77" t="s">
        <v>65</v>
      </c>
      <c r="I33" s="77" t="s">
        <v>66</v>
      </c>
      <c r="J33" s="77" t="s">
        <v>67</v>
      </c>
      <c r="K33" s="76" t="s">
        <v>56</v>
      </c>
      <c r="L33" s="78" t="s">
        <v>140</v>
      </c>
      <c r="M33" s="78" t="s">
        <v>144</v>
      </c>
      <c r="N33" s="78" t="s">
        <v>145</v>
      </c>
      <c r="O33" s="78" t="s">
        <v>146</v>
      </c>
      <c r="P33" s="73" t="s">
        <v>9</v>
      </c>
      <c r="Q33" s="102" t="s">
        <v>10</v>
      </c>
      <c r="R33" s="231" t="s">
        <v>7</v>
      </c>
      <c r="S33" s="97" t="s">
        <v>3</v>
      </c>
      <c r="T33" s="117"/>
      <c r="U33" s="118">
        <f>MAX(AC33:AE33)</f>
        <v>0</v>
      </c>
      <c r="V33" s="117"/>
      <c r="W33" s="118">
        <f>MAX(AF33:AH33)</f>
        <v>0</v>
      </c>
      <c r="X33" s="117"/>
      <c r="Y33" s="118">
        <f>MAX(AI33:AK33)</f>
        <v>0</v>
      </c>
      <c r="Z33" s="388">
        <f>(U33+W33+Y33)/3</f>
        <v>0</v>
      </c>
      <c r="AA33" s="389"/>
      <c r="AB33" s="390"/>
      <c r="AC33" s="300" t="b">
        <f>IF(T33="P",VLOOKUP(M26,'BAREMES TT'!$AI$4:$AL$25,2))</f>
        <v>0</v>
      </c>
      <c r="AD33" s="274" t="b">
        <f>IF(T33="F",VLOOKUP(N26,'BAREMES TT'!$AI$4:$AL$25,3))</f>
        <v>0</v>
      </c>
      <c r="AE33" s="306" t="b">
        <f>IF(T33="E",VLOOKUP(O26,'BAREMES TT'!$AI$4:$AL$25,4))</f>
        <v>0</v>
      </c>
      <c r="AF33" s="300" t="b">
        <f>IF(V33="P",VLOOKUP(M34,'BAREMES TT'!$AI$4:$AL$25,2))</f>
        <v>0</v>
      </c>
      <c r="AG33" s="274" t="b">
        <f>IF(V33="F",VLOOKUP(N34,'BAREMES TT'!$AI$4:$AL$25,3))</f>
        <v>0</v>
      </c>
      <c r="AH33" s="301" t="b">
        <f>IF(V33="E",VLOOKUP(O34,'BAREMES TT'!$AI$4:$AL$25,4))</f>
        <v>0</v>
      </c>
      <c r="AI33" s="300" t="b">
        <f>IF(X33="P",VLOOKUP(M40,'BAREMES TT'!$AI$4:$AL$25,2))</f>
        <v>0</v>
      </c>
      <c r="AJ33" s="274" t="b">
        <f>IF(X33="F",VLOOKUP(N40,'BAREMES TT'!$AI$4:$AL$25,3))</f>
        <v>0</v>
      </c>
      <c r="AK33" s="274" t="b">
        <f>IF(X33="E",VLOOKUP(O40,'BAREMES TT'!$AI$4:$AL$25,4))</f>
        <v>0</v>
      </c>
    </row>
    <row r="34" spans="1:37" ht="16.5">
      <c r="A34" s="87">
        <f>A26</f>
        <v>0</v>
      </c>
      <c r="B34" s="266" t="str">
        <f>IF(AN28=1,AN24,IF(AO28=1,AO24,IF(AP28=1,AP24,IF(AQ28=1,AQ24))))</f>
        <v>N2</v>
      </c>
      <c r="C34" s="88">
        <f>P22</f>
        <v>0</v>
      </c>
      <c r="D34" s="108">
        <f>D26</f>
        <v>0</v>
      </c>
      <c r="E34" s="90" t="s">
        <v>3</v>
      </c>
      <c r="F34" s="91"/>
      <c r="G34" s="92">
        <f>F34-F35</f>
        <v>0</v>
      </c>
      <c r="H34" s="93"/>
      <c r="I34" s="93"/>
      <c r="J34" s="93"/>
      <c r="K34" s="92">
        <f>F34-(H34+I34+J34)</f>
        <v>0</v>
      </c>
      <c r="L34" s="92">
        <f>H34+I34+J34</f>
        <v>0</v>
      </c>
      <c r="M34" s="94" t="e">
        <f>J34/F34</f>
        <v>#DIV/0!</v>
      </c>
      <c r="N34" s="94" t="e">
        <f>(I34/F34)</f>
        <v>#DIV/0!</v>
      </c>
      <c r="O34" s="94" t="e">
        <f>(H34/F34)</f>
        <v>#DIV/0!</v>
      </c>
      <c r="P34" s="92">
        <f>F34+F35</f>
        <v>0</v>
      </c>
      <c r="Q34" s="95" t="e">
        <f>L34/P34</f>
        <v>#DIV/0!</v>
      </c>
      <c r="R34" s="232" t="b">
        <f>IF(AND(A34="g",B34="n2"),VLOOKUP(Q34,vol,2),IF(AND(A34="g",B34="n1"),VLOOKUP(Q34,VO,2),IF(AND(A34="g",B34="NA"),VLOOKUP(Q34,VOO,2),IF(AND(A34="f",B34="n2"),VLOOKUP(Q34,VOLF,2),IF(AND(A34="f",B34="n1"),VLOOKUP(Q34,VOF,2),IF(AND(A34="f",B34="NA"),VLOOKUP(Q34,VOO,2)))))))</f>
        <v>0</v>
      </c>
      <c r="S34" s="97" t="s">
        <v>4</v>
      </c>
      <c r="T34" s="117"/>
      <c r="U34" s="118">
        <f>MAX(AC34:AE34)</f>
        <v>0</v>
      </c>
      <c r="V34" s="251"/>
      <c r="W34" s="118">
        <f>MAX(AF34:AH34)</f>
        <v>0</v>
      </c>
      <c r="X34" s="270"/>
      <c r="Y34" s="118">
        <f>MAX(AI34:AK34)</f>
        <v>0</v>
      </c>
      <c r="Z34" s="388">
        <f>(U34+W34+Y34)/3</f>
        <v>0</v>
      </c>
      <c r="AA34" s="389"/>
      <c r="AB34" s="390"/>
      <c r="AC34" s="300" t="b">
        <f>IF(T34="P",VLOOKUP(M28,'BAREMES TT'!$AI$4:$AL$25,2))</f>
        <v>0</v>
      </c>
      <c r="AD34" s="274" t="b">
        <f>IF(T34="F",VLOOKUP(N28,'BAREMES TT'!$AI$4:$AL$25,3))</f>
        <v>0</v>
      </c>
      <c r="AE34" s="306" t="b">
        <f>IF(T34="E",VLOOKUP(O28,'BAREMES TT'!$AI$4:$AL$25,4))</f>
        <v>0</v>
      </c>
      <c r="AF34" s="300" t="b">
        <f>IF(V34="P",VLOOKUP(M32,'BAREMES TT'!$AI$4:$AL$25,2))</f>
        <v>0</v>
      </c>
      <c r="AG34" s="274" t="b">
        <f>IF(V34="F",VLOOKUP(N32,'BAREMES TT'!$AI$4:$AL$25,3))</f>
        <v>0</v>
      </c>
      <c r="AH34" s="301" t="b">
        <f>IF(V34="E",VLOOKUP(O32,'BAREMES TT'!$AI$4:$AL$25,4))</f>
        <v>0</v>
      </c>
      <c r="AI34" s="300" t="b">
        <f>IF(X34="P",VLOOKUP(M41,'BAREMES TT'!$AI$4:$AL$25,2))</f>
        <v>0</v>
      </c>
      <c r="AJ34" s="274" t="b">
        <f>IF(X34="F",VLOOKUP(N41,'BAREMES TT'!$AI$4:$AL$25,3))</f>
        <v>0</v>
      </c>
      <c r="AK34" s="274" t="b">
        <f>IF(X34="E",VLOOKUP(O41,'BAREMES TT'!$AI$4:$AL$25,4))</f>
        <v>0</v>
      </c>
    </row>
    <row r="35" spans="1:37" ht="17.25" thickBot="1">
      <c r="A35" s="109">
        <f>A29</f>
        <v>0</v>
      </c>
      <c r="B35" s="266" t="str">
        <f>IF(AN32=1,AN24,IF(AO32=1,AO24,IF(AP32=1,AP24,IF(AQ32=1,AQ24))))</f>
        <v>N2</v>
      </c>
      <c r="C35" s="110">
        <f>P22</f>
        <v>0</v>
      </c>
      <c r="D35" s="122">
        <f>D29</f>
        <v>0</v>
      </c>
      <c r="E35" s="112" t="s">
        <v>64</v>
      </c>
      <c r="F35" s="113"/>
      <c r="G35" s="114">
        <f>F35-F34</f>
        <v>0</v>
      </c>
      <c r="H35" s="115"/>
      <c r="I35" s="115"/>
      <c r="J35" s="115"/>
      <c r="K35" s="114">
        <f>F35-(H35+I35+J35)</f>
        <v>0</v>
      </c>
      <c r="L35" s="92">
        <f>H35+I35+J35</f>
        <v>0</v>
      </c>
      <c r="M35" s="94" t="e">
        <f>J35/F35</f>
        <v>#DIV/0!</v>
      </c>
      <c r="N35" s="94" t="e">
        <f>(I35/F35)</f>
        <v>#DIV/0!</v>
      </c>
      <c r="O35" s="94" t="e">
        <f>(H35/F35)</f>
        <v>#DIV/0!</v>
      </c>
      <c r="P35" s="114">
        <f>P34</f>
        <v>0</v>
      </c>
      <c r="Q35" s="116" t="e">
        <f>L35/P35</f>
        <v>#DIV/0!</v>
      </c>
      <c r="R35" s="234" t="b">
        <f>IF(AND(A35="g",B35="n2"),VLOOKUP(Q35,vol,2),IF(AND(A35="g",B35="n1"),VLOOKUP(Q35,VO,2),IF(AND(A35="g",B35="NA"),VLOOKUP(Q35,VOO,2),IF(AND(A35="f",B35="n2"),VLOOKUP(Q35,VOLF,2),IF(AND(A35="f",B35="n1"),VLOOKUP(Q35,VOF,2),IF(AND(A35="f",B35="NA"),VLOOKUP(Q35,VOO,2)))))))</f>
        <v>0</v>
      </c>
      <c r="S35" s="252" t="s">
        <v>64</v>
      </c>
      <c r="T35" s="253"/>
      <c r="U35" s="118">
        <f>MAX(AC35:AE35)</f>
        <v>0</v>
      </c>
      <c r="V35" s="254"/>
      <c r="W35" s="118">
        <f>MAX(AF35:AH35)</f>
        <v>0</v>
      </c>
      <c r="X35" s="271"/>
      <c r="Y35" s="118">
        <f>MAX(AI35:AK35)</f>
        <v>0</v>
      </c>
      <c r="Z35" s="388">
        <f>(U35+W35+Y35)/3</f>
        <v>0</v>
      </c>
      <c r="AA35" s="389"/>
      <c r="AB35" s="390"/>
      <c r="AC35" s="302" t="b">
        <f>IF(T35="P",VLOOKUP(M29,'BAREMES TT'!$AI$4:$AL$25,2))</f>
        <v>0</v>
      </c>
      <c r="AD35" s="303" t="b">
        <f>IF(T35="F",VLOOKUP(N29,'BAREMES TT'!$AI$4:$AL$25,3))</f>
        <v>0</v>
      </c>
      <c r="AE35" s="307" t="b">
        <f>IF(T35="E",VLOOKUP(O29,'BAREMES TT'!$AI$4:$AL$25,4))</f>
        <v>0</v>
      </c>
      <c r="AF35" s="302" t="b">
        <f>IF(V35="P",VLOOKUP(M35,'BAREMES TT'!$AI$4:$AL$25,2))</f>
        <v>0</v>
      </c>
      <c r="AG35" s="303" t="b">
        <f>IF(V35="F",VLOOKUP(N35,'BAREMES TT'!$AI$4:$AL$25,3))</f>
        <v>0</v>
      </c>
      <c r="AH35" s="304" t="b">
        <f>IF(V35="E",VLOOKUP(O35,'BAREMES TT'!$AI$4:$AL$25,4))</f>
        <v>0</v>
      </c>
      <c r="AI35" s="302" t="b">
        <f>IF(X35="P",VLOOKUP(M38,'BAREMES TT'!$AI$4:$AL$25,2))</f>
        <v>0</v>
      </c>
      <c r="AJ35" s="303" t="b">
        <f>IF(X35="F",VLOOKUP(N38,'BAREMES TT'!$AI$4:$AL$25,3))</f>
        <v>0</v>
      </c>
      <c r="AK35" s="303" t="b">
        <f>IF(X35="E",VLOOKUP(O38,'BAREMES TT'!$AI$4:$AL$25,4))</f>
        <v>0</v>
      </c>
    </row>
    <row r="36" spans="1:39" ht="16.5">
      <c r="A36" s="71" t="s">
        <v>25</v>
      </c>
      <c r="B36" s="72" t="s">
        <v>26</v>
      </c>
      <c r="C36" s="73" t="s">
        <v>37</v>
      </c>
      <c r="D36" s="132" t="s">
        <v>163</v>
      </c>
      <c r="E36" s="74"/>
      <c r="F36" s="75" t="s">
        <v>1</v>
      </c>
      <c r="G36" s="76" t="s">
        <v>8</v>
      </c>
      <c r="H36" s="77" t="s">
        <v>65</v>
      </c>
      <c r="I36" s="77" t="s">
        <v>66</v>
      </c>
      <c r="J36" s="77" t="s">
        <v>67</v>
      </c>
      <c r="K36" s="76" t="s">
        <v>56</v>
      </c>
      <c r="L36" s="78" t="s">
        <v>140</v>
      </c>
      <c r="M36" s="78" t="s">
        <v>144</v>
      </c>
      <c r="N36" s="78" t="s">
        <v>145</v>
      </c>
      <c r="O36" s="78" t="s">
        <v>146</v>
      </c>
      <c r="P36" s="76" t="s">
        <v>9</v>
      </c>
      <c r="Q36" s="72" t="s">
        <v>10</v>
      </c>
      <c r="R36" s="79" t="s">
        <v>7</v>
      </c>
      <c r="S36" s="391" t="s">
        <v>46</v>
      </c>
      <c r="T36" s="392"/>
      <c r="U36" s="395" t="s">
        <v>175</v>
      </c>
      <c r="V36" s="395"/>
      <c r="W36" s="395" t="s">
        <v>47</v>
      </c>
      <c r="X36" s="395"/>
      <c r="Y36" s="395" t="s">
        <v>176</v>
      </c>
      <c r="Z36" s="395"/>
      <c r="AA36" s="397" t="s">
        <v>23</v>
      </c>
      <c r="AB36" s="398"/>
      <c r="AC36" s="241"/>
      <c r="AD36" s="241"/>
      <c r="AE36" s="241"/>
      <c r="AF36" s="241"/>
      <c r="AG36" s="84"/>
      <c r="AH36" s="84"/>
      <c r="AI36" s="84"/>
      <c r="AJ36" s="85"/>
      <c r="AK36" s="85"/>
      <c r="AL36" s="86"/>
      <c r="AM36" s="70"/>
    </row>
    <row r="37" spans="1:39" ht="16.5">
      <c r="A37" s="87">
        <f>A25</f>
        <v>0</v>
      </c>
      <c r="B37" s="266" t="str">
        <f>IF(AN26=1,AN24,IF(AO26=1,AO24,IF(AP26=1,AP24,IF(AQ26=1,AQ24))))</f>
        <v>N2</v>
      </c>
      <c r="C37" s="88">
        <f>P22</f>
        <v>0</v>
      </c>
      <c r="D37" s="244">
        <f>D25</f>
        <v>0</v>
      </c>
      <c r="E37" s="90" t="s">
        <v>2</v>
      </c>
      <c r="F37" s="91"/>
      <c r="G37" s="92">
        <f>F37-F38</f>
        <v>0</v>
      </c>
      <c r="H37" s="93"/>
      <c r="I37" s="93"/>
      <c r="J37" s="93"/>
      <c r="K37" s="92">
        <f>F37-(H37+I37+J37)</f>
        <v>0</v>
      </c>
      <c r="L37" s="92">
        <f>H37+I37+J37</f>
        <v>0</v>
      </c>
      <c r="M37" s="94" t="e">
        <f>J37/F37</f>
        <v>#DIV/0!</v>
      </c>
      <c r="N37" s="94" t="e">
        <f>(I37/F37)</f>
        <v>#DIV/0!</v>
      </c>
      <c r="O37" s="94" t="e">
        <f>(H37/F37)</f>
        <v>#DIV/0!</v>
      </c>
      <c r="P37" s="92">
        <f>F37+F38</f>
        <v>0</v>
      </c>
      <c r="Q37" s="95" t="e">
        <f>L37/P37</f>
        <v>#DIV/0!</v>
      </c>
      <c r="R37" s="232" t="b">
        <f>IF(AND(A37="g",B37="n2"),VLOOKUP(Q37,vol,2),IF(AND(A37="g",B37="n1"),VLOOKUP(Q37,VO,2),IF(AND(A37="g",B37="NA"),VLOOKUP(Q37,VOO,2),IF(AND(A37="f",B37="n2"),VLOOKUP(Q37,VOLF,2),IF(AND(A37="f",B37="n1"),VLOOKUP(Q37,VOF,2),IF(AND(A37="f",B37="NA"),VLOOKUP(Q37,VOO,2)))))))</f>
        <v>0</v>
      </c>
      <c r="S37" s="393"/>
      <c r="T37" s="394"/>
      <c r="U37" s="396"/>
      <c r="V37" s="396"/>
      <c r="W37" s="396"/>
      <c r="X37" s="396"/>
      <c r="Y37" s="396"/>
      <c r="Z37" s="396"/>
      <c r="AA37" s="399"/>
      <c r="AB37" s="400"/>
      <c r="AC37" s="241"/>
      <c r="AD37" s="241"/>
      <c r="AE37" s="241"/>
      <c r="AF37" s="241"/>
      <c r="AG37" s="84"/>
      <c r="AH37" s="84"/>
      <c r="AI37" s="84"/>
      <c r="AJ37" s="85"/>
      <c r="AK37" s="85"/>
      <c r="AL37" s="86"/>
      <c r="AM37" s="70"/>
    </row>
    <row r="38" spans="1:39" ht="17.25" thickBot="1">
      <c r="A38" s="109">
        <f>A29</f>
        <v>0</v>
      </c>
      <c r="B38" s="266" t="str">
        <f>IF(AN32=1,AN24,IF(AO32=1,AO24,IF(AP32=1,AP24,IF(AQ32=1,AQ24))))</f>
        <v>N2</v>
      </c>
      <c r="C38" s="110">
        <f>P22</f>
        <v>0</v>
      </c>
      <c r="D38" s="245">
        <f>D29</f>
        <v>0</v>
      </c>
      <c r="E38" s="112" t="s">
        <v>64</v>
      </c>
      <c r="F38" s="113"/>
      <c r="G38" s="114">
        <f>F38-F37</f>
        <v>0</v>
      </c>
      <c r="H38" s="115"/>
      <c r="I38" s="115"/>
      <c r="J38" s="115"/>
      <c r="K38" s="114">
        <f>F38-(H38+I38+J38)</f>
        <v>0</v>
      </c>
      <c r="L38" s="92">
        <f>H38+I38+J38</f>
        <v>0</v>
      </c>
      <c r="M38" s="94" t="e">
        <f>J38/F38</f>
        <v>#DIV/0!</v>
      </c>
      <c r="N38" s="94" t="e">
        <f>(I38/F38)</f>
        <v>#DIV/0!</v>
      </c>
      <c r="O38" s="94" t="e">
        <f>(H38/F38)</f>
        <v>#DIV/0!</v>
      </c>
      <c r="P38" s="114">
        <f>P37</f>
        <v>0</v>
      </c>
      <c r="Q38" s="116" t="e">
        <f>L38/P38</f>
        <v>#DIV/0!</v>
      </c>
      <c r="R38" s="234" t="b">
        <f>IF(AND(A38="g",B38="n2"),VLOOKUP(Q38,vol,2),IF(AND(A38="g",B38="n1"),VLOOKUP(Q38,VO,2),IF(AND(A38="g",B38="NA"),VLOOKUP(Q38,VOO,2),IF(AND(A38="f",B38="n2"),VLOOKUP(Q38,VOLF,2),IF(AND(A38="f",B38="n1"),VLOOKUP(Q38,VOF,2),IF(AND(A38="f",B38="NA"),VLOOKUP(Q38,VOO,2)))))))</f>
        <v>0</v>
      </c>
      <c r="S38" s="403">
        <f>D25</f>
        <v>0</v>
      </c>
      <c r="T38" s="404"/>
      <c r="U38" s="405">
        <f>W26</f>
        <v>0</v>
      </c>
      <c r="V38" s="406"/>
      <c r="W38" s="405" t="e">
        <f>AB26</f>
        <v>#N/A</v>
      </c>
      <c r="X38" s="406"/>
      <c r="Y38" s="405">
        <f>Z32</f>
        <v>0</v>
      </c>
      <c r="Z38" s="406"/>
      <c r="AA38" s="401" t="e">
        <f>U38+W38+Y38</f>
        <v>#N/A</v>
      </c>
      <c r="AB38" s="402"/>
      <c r="AC38" s="241"/>
      <c r="AD38" s="241"/>
      <c r="AE38" s="241"/>
      <c r="AF38" s="241"/>
      <c r="AG38" s="84"/>
      <c r="AH38" s="84"/>
      <c r="AI38" s="84"/>
      <c r="AJ38" s="85"/>
      <c r="AK38" s="85"/>
      <c r="AL38" s="86"/>
      <c r="AM38" s="70"/>
    </row>
    <row r="39" spans="1:32" ht="16.5">
      <c r="A39" s="100" t="s">
        <v>25</v>
      </c>
      <c r="B39" s="76" t="s">
        <v>26</v>
      </c>
      <c r="C39" s="73" t="s">
        <v>37</v>
      </c>
      <c r="D39" s="133" t="s">
        <v>164</v>
      </c>
      <c r="E39" s="101"/>
      <c r="F39" s="75" t="s">
        <v>1</v>
      </c>
      <c r="G39" s="76" t="s">
        <v>8</v>
      </c>
      <c r="H39" s="77" t="s">
        <v>65</v>
      </c>
      <c r="I39" s="77" t="s">
        <v>66</v>
      </c>
      <c r="J39" s="77" t="s">
        <v>67</v>
      </c>
      <c r="K39" s="76" t="s">
        <v>56</v>
      </c>
      <c r="L39" s="78" t="s">
        <v>140</v>
      </c>
      <c r="M39" s="78" t="s">
        <v>144</v>
      </c>
      <c r="N39" s="78" t="s">
        <v>145</v>
      </c>
      <c r="O39" s="78" t="s">
        <v>146</v>
      </c>
      <c r="P39" s="73" t="s">
        <v>9</v>
      </c>
      <c r="Q39" s="102" t="s">
        <v>10</v>
      </c>
      <c r="R39" s="231" t="s">
        <v>7</v>
      </c>
      <c r="S39" s="403">
        <f>D26</f>
        <v>0</v>
      </c>
      <c r="T39" s="404"/>
      <c r="U39" s="405">
        <f>W27</f>
        <v>0</v>
      </c>
      <c r="V39" s="406"/>
      <c r="W39" s="405" t="e">
        <f>AB27</f>
        <v>#N/A</v>
      </c>
      <c r="X39" s="406"/>
      <c r="Y39" s="405">
        <f>Z33</f>
        <v>0</v>
      </c>
      <c r="Z39" s="406"/>
      <c r="AA39" s="401" t="e">
        <f>U39+W39+Y39</f>
        <v>#N/A</v>
      </c>
      <c r="AB39" s="402"/>
      <c r="AC39" s="68"/>
      <c r="AD39" s="68"/>
      <c r="AE39" s="68"/>
      <c r="AF39" s="69"/>
    </row>
    <row r="40" spans="1:32" ht="15">
      <c r="A40" s="87">
        <f>A26</f>
        <v>0</v>
      </c>
      <c r="B40" s="266" t="str">
        <f>IF(AN26=1,AN24,IF(AO26=1,AO24,IF(AP26=1,AP24,IF(AQ26=1,AQ24))))</f>
        <v>N2</v>
      </c>
      <c r="C40" s="88">
        <f>P22</f>
        <v>0</v>
      </c>
      <c r="D40" s="108">
        <f>D26</f>
        <v>0</v>
      </c>
      <c r="E40" s="90" t="s">
        <v>3</v>
      </c>
      <c r="F40" s="91"/>
      <c r="G40" s="92">
        <f>F40-F41</f>
        <v>0</v>
      </c>
      <c r="H40" s="93"/>
      <c r="I40" s="93"/>
      <c r="J40" s="93"/>
      <c r="K40" s="92">
        <f>F40-(H40+I40+J40)</f>
        <v>0</v>
      </c>
      <c r="L40" s="92">
        <f>H40+I40+J40</f>
        <v>0</v>
      </c>
      <c r="M40" s="94" t="e">
        <f>J40/F40</f>
        <v>#DIV/0!</v>
      </c>
      <c r="N40" s="94" t="e">
        <f>(I40/F40)</f>
        <v>#DIV/0!</v>
      </c>
      <c r="O40" s="94" t="e">
        <f>(H40/F40)</f>
        <v>#DIV/0!</v>
      </c>
      <c r="P40" s="92">
        <f>F40+F41</f>
        <v>0</v>
      </c>
      <c r="Q40" s="95" t="e">
        <f>L40/P40</f>
        <v>#DIV/0!</v>
      </c>
      <c r="R40" s="232" t="b">
        <f>IF(AND(A40="g",B40="n2"),VLOOKUP(Q40,vol,2),IF(AND(A40="g",B40="n1"),VLOOKUP(Q40,VO,2),IF(AND(A40="g",B40="NA"),VLOOKUP(Q40,VOO,2),IF(AND(A40="f",B40="n2"),VLOOKUP(Q40,VOLF,2),IF(AND(A40="f",B40="n1"),VLOOKUP(Q40,VOF,2),IF(AND(A40="f",B40="NA"),VLOOKUP(Q40,VOO,2)))))))</f>
        <v>0</v>
      </c>
      <c r="S40" s="403">
        <f>D28</f>
        <v>0</v>
      </c>
      <c r="T40" s="404"/>
      <c r="U40" s="405">
        <f>W28</f>
        <v>0</v>
      </c>
      <c r="V40" s="406"/>
      <c r="W40" s="405" t="e">
        <f>AB28</f>
        <v>#N/A</v>
      </c>
      <c r="X40" s="406"/>
      <c r="Y40" s="405">
        <f>Z34</f>
        <v>0</v>
      </c>
      <c r="Z40" s="406"/>
      <c r="AA40" s="401" t="e">
        <f>U40+W40+Y40</f>
        <v>#N/A</v>
      </c>
      <c r="AB40" s="402"/>
      <c r="AC40" s="235"/>
      <c r="AD40" s="236"/>
      <c r="AE40" s="236"/>
      <c r="AF40" s="237"/>
    </row>
    <row r="41" spans="1:35" ht="17.25" thickBot="1">
      <c r="A41" s="109">
        <f>A28</f>
        <v>0</v>
      </c>
      <c r="B41" s="267" t="str">
        <f>IF(AN30=1,AN24,IF(AO30=1,AO24,IF(AP30=1,AP24,IF(AQ30=1,AQ24))))</f>
        <v>N2</v>
      </c>
      <c r="C41" s="110">
        <f>P22</f>
        <v>0</v>
      </c>
      <c r="D41" s="122">
        <f>D28</f>
        <v>0</v>
      </c>
      <c r="E41" s="112" t="s">
        <v>4</v>
      </c>
      <c r="F41" s="113"/>
      <c r="G41" s="114">
        <f>F41-F40</f>
        <v>0</v>
      </c>
      <c r="H41" s="115"/>
      <c r="I41" s="115"/>
      <c r="J41" s="115"/>
      <c r="K41" s="114">
        <f>F41-(H41+I41+J41)</f>
        <v>0</v>
      </c>
      <c r="L41" s="114">
        <f>H41+I41+J41</f>
        <v>0</v>
      </c>
      <c r="M41" s="233" t="e">
        <f>J41/F41</f>
        <v>#DIV/0!</v>
      </c>
      <c r="N41" s="233" t="e">
        <f>(I41/F41)</f>
        <v>#DIV/0!</v>
      </c>
      <c r="O41" s="233" t="e">
        <f>(H41/F41)</f>
        <v>#DIV/0!</v>
      </c>
      <c r="P41" s="114">
        <f>P40</f>
        <v>0</v>
      </c>
      <c r="Q41" s="116" t="e">
        <f>L41/P41</f>
        <v>#DIV/0!</v>
      </c>
      <c r="R41" s="234" t="b">
        <f>IF(AND(A41="g",B41="n2"),VLOOKUP(Q41,vol,2),IF(AND(A41="g",B41="n1"),VLOOKUP(Q41,VO,2),IF(AND(A41="g",B41="NA"),VLOOKUP(Q41,VOO,2),IF(AND(A41="f",B41="n2"),VLOOKUP(Q41,VOLF,2),IF(AND(A41="f",B41="n1"),VLOOKUP(Q41,VOF,2),IF(AND(A41="f",B41="NA"),VLOOKUP(Q41,VOO,2)))))))</f>
        <v>0</v>
      </c>
      <c r="S41" s="407">
        <f>D29</f>
        <v>0</v>
      </c>
      <c r="T41" s="408"/>
      <c r="U41" s="409">
        <f>W29</f>
        <v>0</v>
      </c>
      <c r="V41" s="410"/>
      <c r="W41" s="409" t="e">
        <f>AB29</f>
        <v>#N/A</v>
      </c>
      <c r="X41" s="410"/>
      <c r="Y41" s="409">
        <f>Z35</f>
        <v>0</v>
      </c>
      <c r="Z41" s="410"/>
      <c r="AA41" s="411" t="e">
        <f>U41+W41+Y41</f>
        <v>#N/A</v>
      </c>
      <c r="AB41" s="412"/>
      <c r="AC41" s="235"/>
      <c r="AD41" s="236"/>
      <c r="AE41" s="236"/>
      <c r="AF41" s="237"/>
      <c r="AI41" s="121"/>
    </row>
    <row r="42" spans="1:45" ht="17.25" thickBot="1">
      <c r="A42" s="324"/>
      <c r="B42" s="325"/>
      <c r="C42" s="326"/>
      <c r="D42" s="327"/>
      <c r="E42" s="328"/>
      <c r="F42" s="318"/>
      <c r="G42" s="317"/>
      <c r="H42" s="318"/>
      <c r="I42" s="318"/>
      <c r="J42" s="318"/>
      <c r="K42" s="317"/>
      <c r="L42" s="317"/>
      <c r="M42" s="319"/>
      <c r="N42" s="319"/>
      <c r="O42" s="319"/>
      <c r="P42" s="317"/>
      <c r="Q42" s="320"/>
      <c r="R42" s="317"/>
      <c r="S42" s="323"/>
      <c r="T42" s="323"/>
      <c r="U42" s="316"/>
      <c r="V42" s="315"/>
      <c r="W42" s="316"/>
      <c r="X42" s="315"/>
      <c r="Y42" s="316"/>
      <c r="Z42" s="315"/>
      <c r="AA42" s="321"/>
      <c r="AB42" s="322"/>
      <c r="AC42" s="235"/>
      <c r="AD42" s="236"/>
      <c r="AE42" s="236"/>
      <c r="AF42" s="237"/>
      <c r="AI42" s="121"/>
      <c r="AS42" s="60">
        <v>2</v>
      </c>
    </row>
    <row r="43" spans="1:45" ht="25.5" thickBot="1">
      <c r="A43" s="366" t="s">
        <v>45</v>
      </c>
      <c r="B43" s="367"/>
      <c r="C43" s="367"/>
      <c r="D43" s="367"/>
      <c r="E43" s="367"/>
      <c r="F43" s="368"/>
      <c r="G43" s="142" t="s">
        <v>79</v>
      </c>
      <c r="H43" s="143"/>
      <c r="I43" s="287"/>
      <c r="J43" s="286"/>
      <c r="L43" s="269" t="s">
        <v>131</v>
      </c>
      <c r="M43" s="269"/>
      <c r="P43" s="143"/>
      <c r="R43" s="288"/>
      <c r="S43" s="295"/>
      <c r="T43" s="288" t="s">
        <v>113</v>
      </c>
      <c r="U43" s="289"/>
      <c r="V43" s="289"/>
      <c r="W43" s="290"/>
      <c r="Y43" s="369"/>
      <c r="Z43" s="369"/>
      <c r="AA43" s="369"/>
      <c r="AB43" s="369"/>
      <c r="AC43" s="369"/>
      <c r="AD43" s="369"/>
      <c r="AE43" s="369"/>
      <c r="AF43" s="369"/>
      <c r="AG43" s="369"/>
      <c r="AH43" s="369"/>
      <c r="AI43" s="369"/>
      <c r="AJ43" s="369"/>
      <c r="AK43" s="369"/>
      <c r="AL43" s="369"/>
      <c r="AM43" s="369"/>
      <c r="AN43" s="369"/>
      <c r="AO43" s="369"/>
      <c r="AP43" s="369"/>
      <c r="AQ43" s="369"/>
      <c r="AR43" s="369"/>
      <c r="AS43" s="369"/>
    </row>
    <row r="44" spans="1:39" ht="25.5" thickBot="1">
      <c r="A44" s="62" t="s">
        <v>24</v>
      </c>
      <c r="B44" s="63"/>
      <c r="C44" s="63"/>
      <c r="D44" s="127"/>
      <c r="E44" s="63"/>
      <c r="F44" s="63"/>
      <c r="G44" s="64"/>
      <c r="H44" s="65">
        <v>1</v>
      </c>
      <c r="I44" s="65">
        <v>2</v>
      </c>
      <c r="J44" s="65">
        <v>3</v>
      </c>
      <c r="K44" s="66"/>
      <c r="L44" s="67" t="s">
        <v>0</v>
      </c>
      <c r="M44" s="67"/>
      <c r="N44" s="67"/>
      <c r="O44" s="67"/>
      <c r="P44" s="63"/>
      <c r="Q44" s="63"/>
      <c r="R44" s="63"/>
      <c r="S44" s="238"/>
      <c r="T44" s="238"/>
      <c r="U44" s="238"/>
      <c r="V44" s="238"/>
      <c r="W44" s="238"/>
      <c r="X44" s="238"/>
      <c r="Y44" s="238"/>
      <c r="Z44" s="238"/>
      <c r="AA44" s="238"/>
      <c r="AB44" s="238"/>
      <c r="AC44" s="239"/>
      <c r="AD44" s="83"/>
      <c r="AE44" s="83"/>
      <c r="AF44" s="83"/>
      <c r="AG44" s="68"/>
      <c r="AH44" s="68"/>
      <c r="AI44" s="68"/>
      <c r="AJ44" s="68"/>
      <c r="AK44" s="68"/>
      <c r="AL44" s="69"/>
      <c r="AM44" s="70"/>
    </row>
    <row r="45" spans="1:43" ht="16.5">
      <c r="A45" s="71" t="s">
        <v>25</v>
      </c>
      <c r="B45" s="72" t="s">
        <v>26</v>
      </c>
      <c r="C45" s="73" t="s">
        <v>37</v>
      </c>
      <c r="D45" s="132" t="s">
        <v>11</v>
      </c>
      <c r="E45" s="74"/>
      <c r="F45" s="75" t="s">
        <v>1</v>
      </c>
      <c r="G45" s="76" t="s">
        <v>8</v>
      </c>
      <c r="H45" s="77" t="s">
        <v>65</v>
      </c>
      <c r="I45" s="77" t="s">
        <v>66</v>
      </c>
      <c r="J45" s="77" t="s">
        <v>67</v>
      </c>
      <c r="K45" s="76" t="s">
        <v>56</v>
      </c>
      <c r="L45" s="78" t="s">
        <v>140</v>
      </c>
      <c r="M45" s="78" t="s">
        <v>144</v>
      </c>
      <c r="N45" s="78" t="s">
        <v>145</v>
      </c>
      <c r="O45" s="78" t="s">
        <v>146</v>
      </c>
      <c r="P45" s="73" t="s">
        <v>9</v>
      </c>
      <c r="Q45" s="72" t="s">
        <v>10</v>
      </c>
      <c r="R45" s="231" t="s">
        <v>7</v>
      </c>
      <c r="S45" s="370" t="s">
        <v>61</v>
      </c>
      <c r="T45" s="371"/>
      <c r="U45" s="371"/>
      <c r="V45" s="371"/>
      <c r="W45" s="372"/>
      <c r="X45" s="373" t="s">
        <v>60</v>
      </c>
      <c r="Y45" s="374"/>
      <c r="Z45" s="374"/>
      <c r="AA45" s="374"/>
      <c r="AB45" s="375"/>
      <c r="AC45" s="240"/>
      <c r="AD45" s="240"/>
      <c r="AE45" s="240"/>
      <c r="AF45" s="240"/>
      <c r="AG45" s="84"/>
      <c r="AH45" s="84"/>
      <c r="AI45" s="84"/>
      <c r="AJ45" s="85"/>
      <c r="AK45" s="85"/>
      <c r="AL45" s="86"/>
      <c r="AM45" s="258"/>
      <c r="AN45" s="264" t="s">
        <v>5</v>
      </c>
      <c r="AO45" s="264" t="s">
        <v>6</v>
      </c>
      <c r="AP45" s="264" t="s">
        <v>130</v>
      </c>
      <c r="AQ45" s="265" t="s">
        <v>130</v>
      </c>
    </row>
    <row r="46" spans="1:43" ht="16.5">
      <c r="A46" s="87">
        <f>H43</f>
        <v>0</v>
      </c>
      <c r="B46" s="266" t="str">
        <f>IF(AN47=1,AN45,IF(AO47=1,AO45,IF(AP47=1,AP45,IF(AQ47=1,AQ45))))</f>
        <v>N2</v>
      </c>
      <c r="C46" s="107">
        <f>P43</f>
        <v>0</v>
      </c>
      <c r="D46" s="89"/>
      <c r="E46" s="90" t="s">
        <v>2</v>
      </c>
      <c r="F46" s="91"/>
      <c r="G46" s="92">
        <f>F46-F47</f>
        <v>0</v>
      </c>
      <c r="H46" s="93"/>
      <c r="I46" s="93"/>
      <c r="J46" s="93"/>
      <c r="K46" s="92">
        <f>F46-(H46+I46+J46)</f>
        <v>0</v>
      </c>
      <c r="L46" s="92">
        <f>H46+I46+J46</f>
        <v>0</v>
      </c>
      <c r="M46" s="94" t="e">
        <f>J46/F46</f>
        <v>#DIV/0!</v>
      </c>
      <c r="N46" s="94" t="e">
        <f>(I46/F46)</f>
        <v>#DIV/0!</v>
      </c>
      <c r="O46" s="94" t="e">
        <f>(H46/F46)</f>
        <v>#DIV/0!</v>
      </c>
      <c r="P46" s="92">
        <f>F46+F47</f>
        <v>0</v>
      </c>
      <c r="Q46" s="95" t="e">
        <f>L46/P46</f>
        <v>#DIV/0!</v>
      </c>
      <c r="R46" s="232" t="b">
        <f>IF(AND(A46="g",B46="n2"),VLOOKUP(Q46,vol,2),IF(AND(A46="g",B46="n1"),VLOOKUP(Q46,VO,2),IF(AND(A46="g",B46="NA"),VLOOKUP(Q46,VOO,2),IF(AND(A46="f",B46="n2"),VLOOKUP(Q46,VOLF,2),IF(AND(A46="f",B46="n1"),VLOOKUP(Q46,VOF,2),IF(AND(A46="f",B46="NA"),VLOOKUP(Q46,VOO,2)))))))</f>
        <v>0</v>
      </c>
      <c r="S46" s="80"/>
      <c r="T46" s="81" t="s">
        <v>57</v>
      </c>
      <c r="U46" s="81" t="s">
        <v>58</v>
      </c>
      <c r="V46" s="81" t="s">
        <v>114</v>
      </c>
      <c r="W46" s="333" t="s">
        <v>175</v>
      </c>
      <c r="X46" s="80"/>
      <c r="Y46" s="81" t="s">
        <v>57</v>
      </c>
      <c r="Z46" s="81" t="s">
        <v>58</v>
      </c>
      <c r="AA46" s="81" t="s">
        <v>114</v>
      </c>
      <c r="AB46" s="333" t="s">
        <v>47</v>
      </c>
      <c r="AC46" s="240"/>
      <c r="AD46" s="240"/>
      <c r="AE46" s="240"/>
      <c r="AF46" s="240"/>
      <c r="AG46" s="84"/>
      <c r="AH46" s="84"/>
      <c r="AI46" s="84"/>
      <c r="AJ46" s="85"/>
      <c r="AK46" s="85"/>
      <c r="AL46" s="86"/>
      <c r="AM46" s="255" t="s">
        <v>2</v>
      </c>
      <c r="AN46" s="257">
        <f>H46+H52+H58</f>
        <v>0</v>
      </c>
      <c r="AO46" s="257">
        <f>I52+I58+I46</f>
        <v>0</v>
      </c>
      <c r="AP46" s="257">
        <f>J46+J52+J58</f>
        <v>0</v>
      </c>
      <c r="AQ46" s="259">
        <f>K46+K52+K58</f>
        <v>0</v>
      </c>
    </row>
    <row r="47" spans="1:43" ht="17.25" thickBot="1">
      <c r="A47" s="109">
        <f>H43</f>
        <v>0</v>
      </c>
      <c r="B47" s="266" t="str">
        <f>IF(AN49=1,AN45,IF(AO49=1,AO45,IF(AP49=1,AP45,IF(AQ49=1,AQ45))))</f>
        <v>N2</v>
      </c>
      <c r="C47" s="110">
        <f>P43</f>
        <v>0</v>
      </c>
      <c r="D47" s="111"/>
      <c r="E47" s="112" t="s">
        <v>3</v>
      </c>
      <c r="F47" s="113"/>
      <c r="G47" s="114">
        <f>F47-F46</f>
        <v>0</v>
      </c>
      <c r="H47" s="115"/>
      <c r="I47" s="115"/>
      <c r="J47" s="115"/>
      <c r="K47" s="114">
        <f>F47-(H47+I47+J47)</f>
        <v>0</v>
      </c>
      <c r="L47" s="92">
        <f>H47+I47+J47</f>
        <v>0</v>
      </c>
      <c r="M47" s="94" t="e">
        <f>J47/F47</f>
        <v>#DIV/0!</v>
      </c>
      <c r="N47" s="94" t="e">
        <f>(I47/F47)</f>
        <v>#DIV/0!</v>
      </c>
      <c r="O47" s="94" t="e">
        <f>(H47/F47)</f>
        <v>#DIV/0!</v>
      </c>
      <c r="P47" s="114">
        <f>P46</f>
        <v>0</v>
      </c>
      <c r="Q47" s="116" t="e">
        <f>L47/P47</f>
        <v>#DIV/0!</v>
      </c>
      <c r="R47" s="234" t="b">
        <f>IF(AND(A47="g",B47="n2"),VLOOKUP(Q47,vol,2),IF(AND(A47="g",B47="n1"),VLOOKUP(Q47,VO,2),IF(AND(A47="g",B47="NA"),VLOOKUP(Q47,VOO,2),IF(AND(A47="f",B47="n2"),VLOOKUP(Q47,VOLF,2),IF(AND(A47="f",B47="n1"),VLOOKUP(Q47,VOF,2),IF(AND(A47="f",B47="NA"),VLOOKUP(Q47,VOO,2)))))))</f>
        <v>0</v>
      </c>
      <c r="S47" s="97" t="s">
        <v>2</v>
      </c>
      <c r="T47" s="81" t="b">
        <f>R46</f>
        <v>0</v>
      </c>
      <c r="U47" s="81" t="b">
        <f>R52</f>
        <v>0</v>
      </c>
      <c r="V47" s="81" t="b">
        <f>R58</f>
        <v>0</v>
      </c>
      <c r="W47" s="99">
        <f>((T47+U47+V47)/60)*9</f>
        <v>0</v>
      </c>
      <c r="X47" s="97" t="s">
        <v>2</v>
      </c>
      <c r="Y47" s="272" t="e">
        <f>IF(A46="G",INDEX(Matrice_garçons,VLOOKUP(G46,NLigne_garçons,7),HLOOKUP(C46,NColonne_garçons,21)),INDEX(Matrice_filles,VLOOKUP(G46,NLigne_filles,8),HLOOKUP(C46,NColonne_filles,21)))</f>
        <v>#N/A</v>
      </c>
      <c r="Z47" s="272" t="e">
        <f>IF(A52="G",INDEX(Matrice_garçons,VLOOKUP(G52,NLigne_garçons,7),HLOOKUP(C52,NColonne_garçons,21)),INDEX(Matrice_filles,VLOOKUP(G52,NLigne_filles,8),HLOOKUP(C52,NColonne_filles,21)))</f>
        <v>#N/A</v>
      </c>
      <c r="AA47" s="272" t="e">
        <f>IF(A58="G",INDEX(Matrice_garçons,VLOOKUP(G58,NLigne_garçons,7),HLOOKUP(C58,NColonne_garçons,21)),INDEX(Matrice_filles,VLOOKUP(G58,NLigne_filles,8),HLOOKUP(C58,NColonne_filles,21)))</f>
        <v>#N/A</v>
      </c>
      <c r="AB47" s="99" t="e">
        <f>(Y47+Z47+AA47)/8.57</f>
        <v>#N/A</v>
      </c>
      <c r="AC47" s="240"/>
      <c r="AD47" s="240"/>
      <c r="AE47" s="240"/>
      <c r="AF47" s="240"/>
      <c r="AG47" s="84"/>
      <c r="AH47" s="84"/>
      <c r="AI47" s="84"/>
      <c r="AJ47" s="85"/>
      <c r="AK47" s="85"/>
      <c r="AL47" s="86"/>
      <c r="AM47" s="255" t="s">
        <v>126</v>
      </c>
      <c r="AN47" s="257">
        <f>RANK(AN46,AN46:AQ46)</f>
        <v>1</v>
      </c>
      <c r="AO47" s="257">
        <f>RANK(AO46,AN46:AQ46)</f>
        <v>1</v>
      </c>
      <c r="AP47" s="257">
        <f>RANK(AP46,AN46:AQ46)</f>
        <v>1</v>
      </c>
      <c r="AQ47" s="259">
        <f>RANK(AQ46,AN46:AQ46)</f>
        <v>1</v>
      </c>
    </row>
    <row r="48" spans="1:43" ht="16.5">
      <c r="A48" s="100" t="s">
        <v>25</v>
      </c>
      <c r="B48" s="76" t="s">
        <v>26</v>
      </c>
      <c r="C48" s="73" t="s">
        <v>37</v>
      </c>
      <c r="D48" s="133" t="s">
        <v>12</v>
      </c>
      <c r="E48" s="101"/>
      <c r="F48" s="75" t="s">
        <v>1</v>
      </c>
      <c r="G48" s="76" t="s">
        <v>8</v>
      </c>
      <c r="H48" s="77" t="s">
        <v>65</v>
      </c>
      <c r="I48" s="77" t="s">
        <v>66</v>
      </c>
      <c r="J48" s="77" t="s">
        <v>67</v>
      </c>
      <c r="K48" s="76" t="s">
        <v>56</v>
      </c>
      <c r="L48" s="78" t="s">
        <v>140</v>
      </c>
      <c r="M48" s="78" t="s">
        <v>144</v>
      </c>
      <c r="N48" s="78" t="s">
        <v>145</v>
      </c>
      <c r="O48" s="78" t="s">
        <v>146</v>
      </c>
      <c r="P48" s="73" t="s">
        <v>9</v>
      </c>
      <c r="Q48" s="102" t="s">
        <v>10</v>
      </c>
      <c r="R48" s="231" t="s">
        <v>7</v>
      </c>
      <c r="S48" s="97" t="s">
        <v>3</v>
      </c>
      <c r="T48" s="81" t="b">
        <f>R47</f>
        <v>0</v>
      </c>
      <c r="U48" s="81" t="b">
        <f>R55</f>
        <v>0</v>
      </c>
      <c r="V48" s="81" t="b">
        <f>R61</f>
        <v>0</v>
      </c>
      <c r="W48" s="99">
        <f>((T48+U48+V48)/60)*9</f>
        <v>0</v>
      </c>
      <c r="X48" s="97" t="s">
        <v>3</v>
      </c>
      <c r="Y48" s="272" t="e">
        <f>IF(A47="G",INDEX(Matrice_garçons,VLOOKUP(G47,NLigne_garçons,7),HLOOKUP(C47,NColonne_garçons,21)),INDEX(Matrice_filles,VLOOKUP(G47,NLigne_filles,8),HLOOKUP(C47,NColonne_filles,21)))</f>
        <v>#N/A</v>
      </c>
      <c r="Z48" s="272" t="e">
        <f>IF(A55="G",INDEX(Matrice_garçons,VLOOKUP(G55,NLigne_garçons,7),HLOOKUP(C55,NColonne_garçons,21)),INDEX(Matrice_filles,VLOOKUP(G55,NLigne_filles,8),HLOOKUP(C55,NColonne_filles,21)))</f>
        <v>#N/A</v>
      </c>
      <c r="AA48" s="272" t="e">
        <f>IF(A61="G",INDEX(Matrice_garçons,VLOOKUP(G61,NLigne_garçons,7),HLOOKUP(C61,NColonne_garçons,21)),INDEX(Matrice_filles,VLOOKUP(G61,NLigne_filles,8),HLOOKUP(C61,NColonne_filles,21)))</f>
        <v>#N/A</v>
      </c>
      <c r="AB48" s="99" t="e">
        <f>(Y48+Z48+AA48)/8.57</f>
        <v>#N/A</v>
      </c>
      <c r="AC48" s="68"/>
      <c r="AD48" s="68"/>
      <c r="AE48" s="68"/>
      <c r="AF48" s="69"/>
      <c r="AM48" s="255" t="s">
        <v>3</v>
      </c>
      <c r="AN48" s="257">
        <f>H47+H55+H61</f>
        <v>0</v>
      </c>
      <c r="AO48" s="257">
        <f>I47+I55+I61</f>
        <v>0</v>
      </c>
      <c r="AP48" s="257">
        <f>J47+J55+J61</f>
        <v>0</v>
      </c>
      <c r="AQ48" s="259">
        <f>K47+K55+K61</f>
        <v>0</v>
      </c>
    </row>
    <row r="49" spans="1:43" ht="16.5">
      <c r="A49" s="87">
        <f>A46</f>
        <v>0</v>
      </c>
      <c r="B49" s="266" t="str">
        <f>IF(AN51=1,AN45,IF(AO51=1,AO45,IF(AP51=1,AP45,IF(AQ51=1,AQ45))))</f>
        <v>N2</v>
      </c>
      <c r="C49" s="88">
        <f>P43</f>
        <v>0</v>
      </c>
      <c r="D49" s="242"/>
      <c r="E49" s="90" t="s">
        <v>4</v>
      </c>
      <c r="F49" s="91"/>
      <c r="G49" s="92">
        <f>F49-F50</f>
        <v>0</v>
      </c>
      <c r="H49" s="93"/>
      <c r="I49" s="93"/>
      <c r="J49" s="93"/>
      <c r="K49" s="92">
        <f>F49-(H49+I49+J49)</f>
        <v>0</v>
      </c>
      <c r="L49" s="92">
        <f>H49+I49+J49</f>
        <v>0</v>
      </c>
      <c r="M49" s="94" t="e">
        <f>J49/F49</f>
        <v>#DIV/0!</v>
      </c>
      <c r="N49" s="94" t="e">
        <f>(I49/F49)</f>
        <v>#DIV/0!</v>
      </c>
      <c r="O49" s="94" t="e">
        <f>(H49/F49)</f>
        <v>#DIV/0!</v>
      </c>
      <c r="P49" s="92">
        <f>F49+F50</f>
        <v>0</v>
      </c>
      <c r="Q49" s="95" t="e">
        <f>L49/P49</f>
        <v>#DIV/0!</v>
      </c>
      <c r="R49" s="232" t="b">
        <f>IF(AND(A49="g",B49="n2"),VLOOKUP(Q49,vol,2),IF(AND(A49="g",B49="n1"),VLOOKUP(Q49,VO,2),IF(AND(A49="g",B49="NA"),VLOOKUP(Q49,VOO,2),IF(AND(A49="f",B49="n2"),VLOOKUP(Q49,VOLF,2),IF(AND(A49="f",B49="n1"),VLOOKUP(Q49,VOF,2),IF(AND(A49="f",B49="NA"),VLOOKUP(Q49,VOO,2)))))))</f>
        <v>0</v>
      </c>
      <c r="S49" s="97" t="s">
        <v>4</v>
      </c>
      <c r="T49" s="81" t="b">
        <f>R49</f>
        <v>0</v>
      </c>
      <c r="U49" s="81" t="b">
        <f>R53</f>
        <v>0</v>
      </c>
      <c r="V49" s="81" t="b">
        <f>R62</f>
        <v>0</v>
      </c>
      <c r="W49" s="99">
        <f>((T49+U49+V49)/60)*9</f>
        <v>0</v>
      </c>
      <c r="X49" s="97" t="s">
        <v>4</v>
      </c>
      <c r="Y49" s="272" t="e">
        <f>IF(A49="G",INDEX(Matrice_garçons,VLOOKUP(G49,NLigne_garçons,7),HLOOKUP(C49,NColonne_garçons,21)),INDEX(Matrice_filles,VLOOKUP(G49,NLigne_filles,8),HLOOKUP(C49,NColonne_filles,21)))</f>
        <v>#N/A</v>
      </c>
      <c r="Z49" s="272" t="e">
        <f>IF(A53="G",INDEX(Matrice_garçons,VLOOKUP(G53,NLigne_garçons,7),HLOOKUP(C53,NColonne_garçons,21)),INDEX(Matrice_filles,VLOOKUP(G53,NLigne_filles,8),HLOOKUP(C53,NColonne_filles,21)))</f>
        <v>#N/A</v>
      </c>
      <c r="AA49" s="272" t="e">
        <f>IF(A62="G",INDEX(Matrice_garçons,VLOOKUP(G62,NLigne_garçons,7),HLOOKUP(C62,NColonne_garçons,21)),INDEX(Matrice_filles,VLOOKUP(G62,NLigne_filles,8),HLOOKUP(C62,NColonne_filles,21)))</f>
        <v>#N/A</v>
      </c>
      <c r="AB49" s="99" t="e">
        <f>(Y49+Z49+AA49)/8.57</f>
        <v>#N/A</v>
      </c>
      <c r="AC49" s="235"/>
      <c r="AD49" s="236"/>
      <c r="AE49" s="236"/>
      <c r="AF49" s="237"/>
      <c r="AM49" s="255" t="s">
        <v>126</v>
      </c>
      <c r="AN49" s="257">
        <f>RANK(AN48,AN48:AQ48)</f>
        <v>1</v>
      </c>
      <c r="AO49" s="257">
        <f>RANK(AO48,AN48:AQ48)</f>
        <v>1</v>
      </c>
      <c r="AP49" s="257">
        <f>RANK(AP48,AN48:AQ48)</f>
        <v>1</v>
      </c>
      <c r="AQ49" s="259">
        <f>RANK(AQ48,AN48:AQ48)</f>
        <v>1</v>
      </c>
    </row>
    <row r="50" spans="1:43" ht="17.25" thickBot="1">
      <c r="A50" s="109">
        <f>A47</f>
        <v>0</v>
      </c>
      <c r="B50" s="266" t="str">
        <f>IF(AN53=1,AN45,IF(AO53=1,AO45,IF(AP53=1,AP45,IF(AQ53=1,AQ45))))</f>
        <v>N2</v>
      </c>
      <c r="C50" s="110">
        <f>P43</f>
        <v>0</v>
      </c>
      <c r="D50" s="243"/>
      <c r="E50" s="112" t="s">
        <v>64</v>
      </c>
      <c r="F50" s="113"/>
      <c r="G50" s="114">
        <f>F50-F49</f>
        <v>0</v>
      </c>
      <c r="H50" s="115"/>
      <c r="I50" s="115"/>
      <c r="J50" s="115"/>
      <c r="K50" s="114">
        <f>F50-(H50+I50+J50)</f>
        <v>0</v>
      </c>
      <c r="L50" s="92">
        <f>H50+I50+J50</f>
        <v>0</v>
      </c>
      <c r="M50" s="94" t="e">
        <f>J50/F50</f>
        <v>#DIV/0!</v>
      </c>
      <c r="N50" s="94" t="e">
        <f>(I50/F50)</f>
        <v>#DIV/0!</v>
      </c>
      <c r="O50" s="94" t="e">
        <f>(H50/F50)</f>
        <v>#DIV/0!</v>
      </c>
      <c r="P50" s="114">
        <f>P49</f>
        <v>0</v>
      </c>
      <c r="Q50" s="116" t="e">
        <f>L50/P50</f>
        <v>#DIV/0!</v>
      </c>
      <c r="R50" s="234" t="b">
        <f>IF(AND(A50="g",B50="n2"),VLOOKUP(Q50,vol,2),IF(AND(A50="g",B50="n1"),VLOOKUP(Q50,VO,2),IF(AND(A50="g",B50="NA"),VLOOKUP(Q50,VOO,2),IF(AND(A50="f",B50="n2"),VLOOKUP(Q50,VOLF,2),IF(AND(A50="f",B50="n1"),VLOOKUP(Q50,VOF,2),IF(AND(A50="f",B50="NA"),VLOOKUP(Q50,VOO,2)))))))</f>
        <v>0</v>
      </c>
      <c r="S50" s="246" t="s">
        <v>64</v>
      </c>
      <c r="T50" s="247" t="b">
        <f>R50</f>
        <v>0</v>
      </c>
      <c r="U50" s="248" t="b">
        <f>R56</f>
        <v>0</v>
      </c>
      <c r="V50" s="249" t="b">
        <f>R59</f>
        <v>0</v>
      </c>
      <c r="W50" s="99">
        <f>((T50+U50+V50)/60)*9</f>
        <v>0</v>
      </c>
      <c r="X50" s="106" t="s">
        <v>64</v>
      </c>
      <c r="Y50" s="273" t="e">
        <f>IF(A50="G",INDEX(Matrice_garçons,VLOOKUP(G50,NLigne_garçons,7),HLOOKUP(C50,NColonne_garçons,21)),INDEX(Matrice_filles,VLOOKUP(G50,NLigne_filles,8),HLOOKUP(C50,NColonne_filles,21)))</f>
        <v>#N/A</v>
      </c>
      <c r="Z50" s="273" t="e">
        <f>IF(A56="G",INDEX(Matrice_garçons,VLOOKUP(G56,NLigne_garçons,7),HLOOKUP(C56,NColonne_garçons,21)),INDEX(Matrice_filles,VLOOKUP(G56,NLigne_filles,8),HLOOKUP(C56,NColonne_filles,21)))</f>
        <v>#N/A</v>
      </c>
      <c r="AA50" s="273" t="e">
        <f>IF(A59="G",INDEX(Matrice_garçons,VLOOKUP(G59,NLigne_garçons,7),HLOOKUP(C59,NColonne_garçons,21)),INDEX(Matrice_filles,VLOOKUP(G59,NLigne_filles,8),HLOOKUP(C59,NColonne_filles,21)))</f>
        <v>#N/A</v>
      </c>
      <c r="AB50" s="129" t="e">
        <f>(Y50+Z50+AA50)/8.57</f>
        <v>#N/A</v>
      </c>
      <c r="AC50" s="235"/>
      <c r="AD50" s="236"/>
      <c r="AE50" s="236"/>
      <c r="AF50" s="237"/>
      <c r="AI50" s="121"/>
      <c r="AM50" s="255" t="s">
        <v>4</v>
      </c>
      <c r="AN50" s="257">
        <f>H49+H53+H62</f>
        <v>0</v>
      </c>
      <c r="AO50" s="257">
        <f>I49+I62+I53</f>
        <v>0</v>
      </c>
      <c r="AP50" s="257">
        <f>J49+J53+J62</f>
        <v>0</v>
      </c>
      <c r="AQ50" s="259">
        <f>K49+K53+K62</f>
        <v>0</v>
      </c>
    </row>
    <row r="51" spans="1:43" ht="17.25" thickBot="1">
      <c r="A51" s="71" t="s">
        <v>25</v>
      </c>
      <c r="B51" s="72" t="s">
        <v>26</v>
      </c>
      <c r="C51" s="73" t="s">
        <v>37</v>
      </c>
      <c r="D51" s="132" t="s">
        <v>13</v>
      </c>
      <c r="E51" s="74"/>
      <c r="F51" s="75" t="s">
        <v>1</v>
      </c>
      <c r="G51" s="76" t="s">
        <v>8</v>
      </c>
      <c r="H51" s="77" t="s">
        <v>65</v>
      </c>
      <c r="I51" s="77" t="s">
        <v>66</v>
      </c>
      <c r="J51" s="77" t="s">
        <v>67</v>
      </c>
      <c r="K51" s="76" t="s">
        <v>56</v>
      </c>
      <c r="L51" s="78" t="s">
        <v>140</v>
      </c>
      <c r="M51" s="78" t="s">
        <v>144</v>
      </c>
      <c r="N51" s="78" t="s">
        <v>145</v>
      </c>
      <c r="O51" s="78" t="s">
        <v>146</v>
      </c>
      <c r="P51" s="76" t="s">
        <v>9</v>
      </c>
      <c r="Q51" s="72" t="s">
        <v>10</v>
      </c>
      <c r="R51" s="231" t="s">
        <v>7</v>
      </c>
      <c r="S51" s="376" t="s">
        <v>62</v>
      </c>
      <c r="T51" s="377"/>
      <c r="U51" s="377"/>
      <c r="V51" s="377"/>
      <c r="W51" s="377"/>
      <c r="X51" s="377"/>
      <c r="Y51" s="377"/>
      <c r="Z51" s="377"/>
      <c r="AA51" s="377"/>
      <c r="AB51" s="378"/>
      <c r="AC51" s="241"/>
      <c r="AD51" s="241"/>
      <c r="AE51" s="241"/>
      <c r="AF51" s="241"/>
      <c r="AG51" s="84"/>
      <c r="AH51" s="84"/>
      <c r="AI51" s="84"/>
      <c r="AJ51" s="85"/>
      <c r="AK51" s="85"/>
      <c r="AL51" s="86"/>
      <c r="AM51" s="255" t="s">
        <v>126</v>
      </c>
      <c r="AN51" s="257">
        <f>RANK(AN50,AN50:AQ50)</f>
        <v>1</v>
      </c>
      <c r="AO51" s="257">
        <f>RANK(AO50,AN50:AQ50)</f>
        <v>1</v>
      </c>
      <c r="AP51" s="257">
        <f>RANK(AP50,AN50:AQ50)</f>
        <v>1</v>
      </c>
      <c r="AQ51" s="259">
        <f>RANK(AQ50,AN50:AQ50)</f>
        <v>1</v>
      </c>
    </row>
    <row r="52" spans="1:43" ht="17.25" thickBot="1">
      <c r="A52" s="87">
        <f>A46</f>
        <v>0</v>
      </c>
      <c r="B52" s="266" t="str">
        <f>IF(AN47=1,AN45,IF(AO47=1,AO45,IF(AP47=1,AP45,IF(AQ47=1,AQ45))))</f>
        <v>N2</v>
      </c>
      <c r="C52" s="88">
        <f>P43</f>
        <v>0</v>
      </c>
      <c r="D52" s="244">
        <f>D46</f>
        <v>0</v>
      </c>
      <c r="E52" s="90" t="s">
        <v>2</v>
      </c>
      <c r="F52" s="91"/>
      <c r="G52" s="92">
        <f>F52-F53</f>
        <v>0</v>
      </c>
      <c r="H52" s="93"/>
      <c r="I52" s="93"/>
      <c r="J52" s="93"/>
      <c r="K52" s="92">
        <f>F52-(H52+I52+J52)</f>
        <v>0</v>
      </c>
      <c r="L52" s="92">
        <f>H52+I52+J52</f>
        <v>0</v>
      </c>
      <c r="M52" s="94" t="e">
        <f>J52/F52</f>
        <v>#DIV/0!</v>
      </c>
      <c r="N52" s="94" t="e">
        <f>(I52/F52)</f>
        <v>#DIV/0!</v>
      </c>
      <c r="O52" s="94" t="e">
        <f>(H52/F52)</f>
        <v>#DIV/0!</v>
      </c>
      <c r="P52" s="92">
        <f>F52+F53</f>
        <v>0</v>
      </c>
      <c r="Q52" s="95" t="e">
        <f>L52/P52</f>
        <v>#DIV/0!</v>
      </c>
      <c r="R52" s="232" t="b">
        <f>IF(AND(A52="g",B52="n2"),VLOOKUP(Q52,vol,2),IF(AND(A52="g",B52="n1"),VLOOKUP(Q52,VO,2),IF(AND(A52="g",B52="NA"),VLOOKUP(Q52,VOO,2),IF(AND(A52="f",B52="n2"),VLOOKUP(Q52,VOLF,2),IF(AND(A52="f",B52="n1"),VLOOKUP(Q52,VOF,2),IF(AND(A52="f",B52="NA"),VLOOKUP(Q52,VOO,2)))))))</f>
        <v>0</v>
      </c>
      <c r="S52" s="80"/>
      <c r="T52" s="90" t="s">
        <v>80</v>
      </c>
      <c r="U52" s="90" t="s">
        <v>7</v>
      </c>
      <c r="V52" s="90" t="s">
        <v>81</v>
      </c>
      <c r="W52" s="130" t="s">
        <v>7</v>
      </c>
      <c r="X52" s="90" t="s">
        <v>125</v>
      </c>
      <c r="Y52" s="130" t="s">
        <v>7</v>
      </c>
      <c r="Z52" s="379" t="s">
        <v>176</v>
      </c>
      <c r="AA52" s="380"/>
      <c r="AB52" s="381"/>
      <c r="AC52" s="382" t="s">
        <v>149</v>
      </c>
      <c r="AD52" s="383"/>
      <c r="AE52" s="383"/>
      <c r="AF52" s="382" t="s">
        <v>150</v>
      </c>
      <c r="AG52" s="383"/>
      <c r="AH52" s="384"/>
      <c r="AI52" s="385" t="s">
        <v>151</v>
      </c>
      <c r="AJ52" s="386"/>
      <c r="AK52" s="387"/>
      <c r="AL52" s="86"/>
      <c r="AM52" s="255" t="s">
        <v>64</v>
      </c>
      <c r="AN52" s="257">
        <f>H50+H56+H59</f>
        <v>0</v>
      </c>
      <c r="AO52" s="257">
        <f>I50+I56+I59</f>
        <v>0</v>
      </c>
      <c r="AP52" s="257">
        <f>J50+J56+J59</f>
        <v>0</v>
      </c>
      <c r="AQ52" s="259">
        <f>K50+K56+K59</f>
        <v>0</v>
      </c>
    </row>
    <row r="53" spans="1:43" ht="17.25" thickBot="1">
      <c r="A53" s="109">
        <f>A49</f>
        <v>0</v>
      </c>
      <c r="B53" s="266" t="str">
        <f>IF(AN51=1,AN45,IF(AO51=1,AO45,IF(AP51=1,AP45,IF(AQ51=1,AQ45))))</f>
        <v>N2</v>
      </c>
      <c r="C53" s="110">
        <f>P43</f>
        <v>0</v>
      </c>
      <c r="D53" s="245">
        <f>D49</f>
        <v>0</v>
      </c>
      <c r="E53" s="112" t="s">
        <v>4</v>
      </c>
      <c r="F53" s="113"/>
      <c r="G53" s="114">
        <f>F53-F52</f>
        <v>0</v>
      </c>
      <c r="H53" s="115"/>
      <c r="I53" s="115"/>
      <c r="J53" s="115"/>
      <c r="K53" s="114">
        <f>F53-(H53+I53+J53)</f>
        <v>0</v>
      </c>
      <c r="L53" s="92">
        <f>H53+I53+J53</f>
        <v>0</v>
      </c>
      <c r="M53" s="94" t="e">
        <f>J53/F53</f>
        <v>#DIV/0!</v>
      </c>
      <c r="N53" s="94" t="e">
        <f>(I53/F53)</f>
        <v>#DIV/0!</v>
      </c>
      <c r="O53" s="94" t="e">
        <f>(H53/F53)</f>
        <v>#DIV/0!</v>
      </c>
      <c r="P53" s="114">
        <f>P52</f>
        <v>0</v>
      </c>
      <c r="Q53" s="116" t="e">
        <f>L53/P53</f>
        <v>#DIV/0!</v>
      </c>
      <c r="R53" s="234" t="b">
        <f>IF(AND(A53="g",B53="n2"),VLOOKUP(Q53,vol,2),IF(AND(A53="g",B53="n1"),VLOOKUP(Q53,VO,2),IF(AND(A53="g",B53="NA"),VLOOKUP(Q53,VOO,2),IF(AND(A53="f",B53="n2"),VLOOKUP(Q53,VOLF,2),IF(AND(A53="f",B53="n1"),VLOOKUP(Q53,VOF,2),IF(AND(A53="f",B53="NA"),VLOOKUP(Q53,VOO,2)))))))</f>
        <v>0</v>
      </c>
      <c r="S53" s="97" t="s">
        <v>2</v>
      </c>
      <c r="T53" s="250"/>
      <c r="U53" s="118">
        <f>MAX(AC53:AE53)</f>
        <v>0</v>
      </c>
      <c r="V53" s="250"/>
      <c r="W53" s="118">
        <f>MAX(AF53:AH53)</f>
        <v>0</v>
      </c>
      <c r="X53" s="250"/>
      <c r="Y53" s="118">
        <f>MAX(AI53:AK53)</f>
        <v>0</v>
      </c>
      <c r="Z53" s="388">
        <f>(U53+W53+Y53)/3</f>
        <v>0</v>
      </c>
      <c r="AA53" s="389"/>
      <c r="AB53" s="390"/>
      <c r="AC53" s="297" t="b">
        <f>IF(T53="P",VLOOKUP(M46,'BAREMES TT'!$AI$4:$AL$25,2))</f>
        <v>0</v>
      </c>
      <c r="AD53" s="298" t="b">
        <f>IF(T53="F",VLOOKUP(N46,'BAREMES TT'!$AI$4:$AL$25,3))</f>
        <v>0</v>
      </c>
      <c r="AE53" s="305" t="b">
        <f>IF(T53="E",VLOOKUP(O46,'BAREMES TT'!$AI$4:$AL$25,4))</f>
        <v>0</v>
      </c>
      <c r="AF53" s="297" t="b">
        <f>IF(V53="P",VLOOKUP(M52,'BAREMES TT'!$AI$4:$AL$25,2))</f>
        <v>0</v>
      </c>
      <c r="AG53" s="298" t="b">
        <f>IF(V53="F",VLOOKUP(N52,'BAREMES TT'!$AI$4:$AL$25,3))</f>
        <v>0</v>
      </c>
      <c r="AH53" s="299" t="b">
        <f>IF(V53="E",VLOOKUP(O52,'BAREMES TT'!$AI$4:$AL$25,4))</f>
        <v>0</v>
      </c>
      <c r="AI53" s="297" t="b">
        <f>IF(X53="P",VLOOKUP(M58,'BAREMES TT'!$AI$4:$AL$25,2))</f>
        <v>0</v>
      </c>
      <c r="AJ53" s="298" t="b">
        <f>IF(X53="F",VLOOKUP(N58,'BAREMES TT'!$AI$4:$AL$25,3))</f>
        <v>0</v>
      </c>
      <c r="AK53" s="298" t="b">
        <f>IF(X53="E",VLOOKUP(O58,'BAREMES TT'!$AI$4:$AL$25,4))</f>
        <v>0</v>
      </c>
      <c r="AL53" s="86"/>
      <c r="AM53" s="263" t="s">
        <v>126</v>
      </c>
      <c r="AN53" s="260">
        <f>RANK(AN52,AN52:AQ52)</f>
        <v>1</v>
      </c>
      <c r="AO53" s="260">
        <f>RANK(AO52,AN52:AQ52)</f>
        <v>1</v>
      </c>
      <c r="AP53" s="260">
        <f>RANK(AP52,AN52:AQ52)</f>
        <v>1</v>
      </c>
      <c r="AQ53" s="261">
        <f>RANK(AQ52,AN52:AQ52)</f>
        <v>1</v>
      </c>
    </row>
    <row r="54" spans="1:37" ht="16.5">
      <c r="A54" s="100" t="s">
        <v>25</v>
      </c>
      <c r="B54" s="76" t="s">
        <v>26</v>
      </c>
      <c r="C54" s="73" t="s">
        <v>37</v>
      </c>
      <c r="D54" s="133" t="s">
        <v>162</v>
      </c>
      <c r="E54" s="101"/>
      <c r="F54" s="75" t="s">
        <v>1</v>
      </c>
      <c r="G54" s="76" t="s">
        <v>8</v>
      </c>
      <c r="H54" s="77" t="s">
        <v>65</v>
      </c>
      <c r="I54" s="77" t="s">
        <v>66</v>
      </c>
      <c r="J54" s="77" t="s">
        <v>67</v>
      </c>
      <c r="K54" s="76" t="s">
        <v>56</v>
      </c>
      <c r="L54" s="78" t="s">
        <v>140</v>
      </c>
      <c r="M54" s="78" t="s">
        <v>144</v>
      </c>
      <c r="N54" s="78" t="s">
        <v>145</v>
      </c>
      <c r="O54" s="78" t="s">
        <v>146</v>
      </c>
      <c r="P54" s="73" t="s">
        <v>9</v>
      </c>
      <c r="Q54" s="102" t="s">
        <v>10</v>
      </c>
      <c r="R54" s="231" t="s">
        <v>7</v>
      </c>
      <c r="S54" s="97" t="s">
        <v>3</v>
      </c>
      <c r="T54" s="117"/>
      <c r="U54" s="118">
        <f>MAX(AC54:AE54)</f>
        <v>0</v>
      </c>
      <c r="V54" s="117"/>
      <c r="W54" s="118">
        <f>MAX(AF54:AH54)</f>
        <v>0</v>
      </c>
      <c r="X54" s="117"/>
      <c r="Y54" s="118">
        <f>MAX(AI54:AK54)</f>
        <v>0</v>
      </c>
      <c r="Z54" s="388">
        <f>(U54+W54+Y54)/3</f>
        <v>0</v>
      </c>
      <c r="AA54" s="389"/>
      <c r="AB54" s="390"/>
      <c r="AC54" s="300" t="b">
        <f>IF(T54="P",VLOOKUP(M47,'BAREMES TT'!$AI$4:$AL$25,2))</f>
        <v>0</v>
      </c>
      <c r="AD54" s="274" t="b">
        <f>IF(T54="F",VLOOKUP(N47,'BAREMES TT'!$AI$4:$AL$25,3))</f>
        <v>0</v>
      </c>
      <c r="AE54" s="306" t="b">
        <f>IF(T54="E",VLOOKUP(O47,'BAREMES TT'!$AI$4:$AL$25,4))</f>
        <v>0</v>
      </c>
      <c r="AF54" s="300" t="b">
        <f>IF(V54="P",VLOOKUP(M55,'BAREMES TT'!$AI$4:$AL$25,2))</f>
        <v>0</v>
      </c>
      <c r="AG54" s="274" t="b">
        <f>IF(V54="F",VLOOKUP(N55,'BAREMES TT'!$AI$4:$AL$25,3))</f>
        <v>0</v>
      </c>
      <c r="AH54" s="301" t="b">
        <f>IF(V54="E",VLOOKUP(O55,'BAREMES TT'!$AI$4:$AL$25,4))</f>
        <v>0</v>
      </c>
      <c r="AI54" s="300" t="b">
        <f>IF(X54="P",VLOOKUP(M61,'BAREMES TT'!$AI$4:$AL$25,2))</f>
        <v>0</v>
      </c>
      <c r="AJ54" s="274" t="b">
        <f>IF(X54="F",VLOOKUP(N61,'BAREMES TT'!$AI$4:$AL$25,3))</f>
        <v>0</v>
      </c>
      <c r="AK54" s="274" t="b">
        <f>IF(X54="E",VLOOKUP(O61,'BAREMES TT'!$AI$4:$AL$25,4))</f>
        <v>0</v>
      </c>
    </row>
    <row r="55" spans="1:37" ht="16.5">
      <c r="A55" s="87">
        <f>A47</f>
        <v>0</v>
      </c>
      <c r="B55" s="266" t="str">
        <f>IF(AN49=1,AN45,IF(AO49=1,AO45,IF(AP49=1,AP45,IF(AQ49=1,AQ45))))</f>
        <v>N2</v>
      </c>
      <c r="C55" s="88">
        <f>P43</f>
        <v>0</v>
      </c>
      <c r="D55" s="108">
        <f>D47</f>
        <v>0</v>
      </c>
      <c r="E55" s="90" t="s">
        <v>3</v>
      </c>
      <c r="F55" s="91"/>
      <c r="G55" s="92">
        <f>F55-F56</f>
        <v>0</v>
      </c>
      <c r="H55" s="93"/>
      <c r="I55" s="93"/>
      <c r="J55" s="93"/>
      <c r="K55" s="92">
        <f>F55-(H55+I55+J55)</f>
        <v>0</v>
      </c>
      <c r="L55" s="92">
        <f>H55+I55+J55</f>
        <v>0</v>
      </c>
      <c r="M55" s="94" t="e">
        <f>J55/F55</f>
        <v>#DIV/0!</v>
      </c>
      <c r="N55" s="94" t="e">
        <f>(I55/F55)</f>
        <v>#DIV/0!</v>
      </c>
      <c r="O55" s="94" t="e">
        <f>(H55/F55)</f>
        <v>#DIV/0!</v>
      </c>
      <c r="P55" s="92">
        <f>F55+F56</f>
        <v>0</v>
      </c>
      <c r="Q55" s="95" t="e">
        <f>L55/P55</f>
        <v>#DIV/0!</v>
      </c>
      <c r="R55" s="232" t="b">
        <f>IF(AND(A55="g",B55="n2"),VLOOKUP(Q55,vol,2),IF(AND(A55="g",B55="n1"),VLOOKUP(Q55,VO,2),IF(AND(A55="g",B55="NA"),VLOOKUP(Q55,VOO,2),IF(AND(A55="f",B55="n2"),VLOOKUP(Q55,VOLF,2),IF(AND(A55="f",B55="n1"),VLOOKUP(Q55,VOF,2),IF(AND(A55="f",B55="NA"),VLOOKUP(Q55,VOO,2)))))))</f>
        <v>0</v>
      </c>
      <c r="S55" s="97" t="s">
        <v>4</v>
      </c>
      <c r="T55" s="117"/>
      <c r="U55" s="118">
        <f>MAX(AC55:AE55)</f>
        <v>0</v>
      </c>
      <c r="V55" s="251"/>
      <c r="W55" s="118">
        <f>MAX(AF55:AH55)</f>
        <v>0</v>
      </c>
      <c r="X55" s="270"/>
      <c r="Y55" s="118">
        <f>MAX(AI55:AK55)</f>
        <v>0</v>
      </c>
      <c r="Z55" s="388">
        <f>(U55+W55+Y55)/3</f>
        <v>0</v>
      </c>
      <c r="AA55" s="389"/>
      <c r="AB55" s="390"/>
      <c r="AC55" s="300" t="b">
        <f>IF(T55="P",VLOOKUP(M49,'BAREMES TT'!$AI$4:$AL$25,2))</f>
        <v>0</v>
      </c>
      <c r="AD55" s="274" t="b">
        <f>IF(T55="F",VLOOKUP(N49,'BAREMES TT'!$AI$4:$AL$25,3))</f>
        <v>0</v>
      </c>
      <c r="AE55" s="306" t="b">
        <f>IF(T55="E",VLOOKUP(O49,'BAREMES TT'!$AI$4:$AL$25,4))</f>
        <v>0</v>
      </c>
      <c r="AF55" s="300" t="b">
        <f>IF(V55="P",VLOOKUP(M53,'BAREMES TT'!$AI$4:$AL$25,2))</f>
        <v>0</v>
      </c>
      <c r="AG55" s="274" t="b">
        <f>IF(V55="F",VLOOKUP(N53,'BAREMES TT'!$AI$4:$AL$25,3))</f>
        <v>0</v>
      </c>
      <c r="AH55" s="301" t="b">
        <f>IF(V55="E",VLOOKUP(O53,'BAREMES TT'!$AI$4:$AL$25,4))</f>
        <v>0</v>
      </c>
      <c r="AI55" s="300" t="b">
        <f>IF(X55="P",VLOOKUP(M62,'BAREMES TT'!$AI$4:$AL$25,2))</f>
        <v>0</v>
      </c>
      <c r="AJ55" s="274" t="b">
        <f>IF(X55="F",VLOOKUP(N62,'BAREMES TT'!$AI$4:$AL$25,3))</f>
        <v>0</v>
      </c>
      <c r="AK55" s="274" t="b">
        <f>IF(X55="E",VLOOKUP(O62,'BAREMES TT'!$AI$4:$AL$25,4))</f>
        <v>0</v>
      </c>
    </row>
    <row r="56" spans="1:37" ht="17.25" thickBot="1">
      <c r="A56" s="109">
        <f>A50</f>
        <v>0</v>
      </c>
      <c r="B56" s="266" t="str">
        <f>IF(AN53=1,AN45,IF(AO53=1,AO45,IF(AP53=1,AP45,IF(AQ53=1,AQ45))))</f>
        <v>N2</v>
      </c>
      <c r="C56" s="110">
        <f>P43</f>
        <v>0</v>
      </c>
      <c r="D56" s="122">
        <f>D50</f>
        <v>0</v>
      </c>
      <c r="E56" s="112" t="s">
        <v>64</v>
      </c>
      <c r="F56" s="113"/>
      <c r="G56" s="114">
        <f>F56-F55</f>
        <v>0</v>
      </c>
      <c r="H56" s="115"/>
      <c r="I56" s="115"/>
      <c r="J56" s="115"/>
      <c r="K56" s="114">
        <f>F56-(H56+I56+J56)</f>
        <v>0</v>
      </c>
      <c r="L56" s="92">
        <f>H56+I56+J56</f>
        <v>0</v>
      </c>
      <c r="M56" s="94" t="e">
        <f>J56/F56</f>
        <v>#DIV/0!</v>
      </c>
      <c r="N56" s="94" t="e">
        <f>(I56/F56)</f>
        <v>#DIV/0!</v>
      </c>
      <c r="O56" s="94" t="e">
        <f>(H56/F56)</f>
        <v>#DIV/0!</v>
      </c>
      <c r="P56" s="114">
        <f>P55</f>
        <v>0</v>
      </c>
      <c r="Q56" s="116" t="e">
        <f>L56/P56</f>
        <v>#DIV/0!</v>
      </c>
      <c r="R56" s="234" t="b">
        <f>IF(AND(A56="g",B56="n2"),VLOOKUP(Q56,vol,2),IF(AND(A56="g",B56="n1"),VLOOKUP(Q56,VO,2),IF(AND(A56="g",B56="NA"),VLOOKUP(Q56,VOO,2),IF(AND(A56="f",B56="n2"),VLOOKUP(Q56,VOLF,2),IF(AND(A56="f",B56="n1"),VLOOKUP(Q56,VOF,2),IF(AND(A56="f",B56="NA"),VLOOKUP(Q56,VOO,2)))))))</f>
        <v>0</v>
      </c>
      <c r="S56" s="252" t="s">
        <v>64</v>
      </c>
      <c r="T56" s="253"/>
      <c r="U56" s="118">
        <f>MAX(AC56:AE56)</f>
        <v>0</v>
      </c>
      <c r="V56" s="254"/>
      <c r="W56" s="118">
        <f>MAX(AF56:AH56)</f>
        <v>0</v>
      </c>
      <c r="X56" s="271"/>
      <c r="Y56" s="118">
        <f>MAX(AI56:AK56)</f>
        <v>0</v>
      </c>
      <c r="Z56" s="388">
        <f>(U56+W56+Y56)/3</f>
        <v>0</v>
      </c>
      <c r="AA56" s="389"/>
      <c r="AB56" s="390"/>
      <c r="AC56" s="302" t="b">
        <f>IF(T56="P",VLOOKUP(M50,'BAREMES TT'!$AI$4:$AL$25,2))</f>
        <v>0</v>
      </c>
      <c r="AD56" s="303" t="b">
        <f>IF(T56="F",VLOOKUP(N50,'BAREMES TT'!$AI$4:$AL$25,3))</f>
        <v>0</v>
      </c>
      <c r="AE56" s="307" t="b">
        <f>IF(T56="E",VLOOKUP(O50,'BAREMES TT'!$AI$4:$AL$25,4))</f>
        <v>0</v>
      </c>
      <c r="AF56" s="302" t="b">
        <f>IF(V56="P",VLOOKUP(M56,'BAREMES TT'!$AI$4:$AL$25,2))</f>
        <v>0</v>
      </c>
      <c r="AG56" s="303" t="b">
        <f>IF(V56="F",VLOOKUP(N56,'BAREMES TT'!$AI$4:$AL$25,3))</f>
        <v>0</v>
      </c>
      <c r="AH56" s="304" t="b">
        <f>IF(V56="E",VLOOKUP(O56,'BAREMES TT'!$AI$4:$AL$25,4))</f>
        <v>0</v>
      </c>
      <c r="AI56" s="302" t="b">
        <f>IF(X56="P",VLOOKUP(M59,'BAREMES TT'!$AI$4:$AL$25,2))</f>
        <v>0</v>
      </c>
      <c r="AJ56" s="303" t="b">
        <f>IF(X56="F",VLOOKUP(N59,'BAREMES TT'!$AI$4:$AL$25,3))</f>
        <v>0</v>
      </c>
      <c r="AK56" s="303" t="b">
        <f>IF(X56="E",VLOOKUP(O59,'BAREMES TT'!$AI$4:$AL$25,4))</f>
        <v>0</v>
      </c>
    </row>
    <row r="57" spans="1:39" ht="16.5">
      <c r="A57" s="71" t="s">
        <v>25</v>
      </c>
      <c r="B57" s="72" t="s">
        <v>26</v>
      </c>
      <c r="C57" s="73" t="s">
        <v>37</v>
      </c>
      <c r="D57" s="132" t="s">
        <v>163</v>
      </c>
      <c r="E57" s="74"/>
      <c r="F57" s="75" t="s">
        <v>1</v>
      </c>
      <c r="G57" s="76" t="s">
        <v>8</v>
      </c>
      <c r="H57" s="77" t="s">
        <v>65</v>
      </c>
      <c r="I57" s="77" t="s">
        <v>66</v>
      </c>
      <c r="J57" s="77" t="s">
        <v>67</v>
      </c>
      <c r="K57" s="76" t="s">
        <v>56</v>
      </c>
      <c r="L57" s="78" t="s">
        <v>140</v>
      </c>
      <c r="M57" s="78" t="s">
        <v>144</v>
      </c>
      <c r="N57" s="78" t="s">
        <v>145</v>
      </c>
      <c r="O57" s="78" t="s">
        <v>146</v>
      </c>
      <c r="P57" s="76" t="s">
        <v>9</v>
      </c>
      <c r="Q57" s="72" t="s">
        <v>10</v>
      </c>
      <c r="R57" s="79" t="s">
        <v>7</v>
      </c>
      <c r="S57" s="391" t="s">
        <v>46</v>
      </c>
      <c r="T57" s="392"/>
      <c r="U57" s="395" t="s">
        <v>175</v>
      </c>
      <c r="V57" s="395"/>
      <c r="W57" s="395" t="s">
        <v>47</v>
      </c>
      <c r="X57" s="395"/>
      <c r="Y57" s="395" t="s">
        <v>176</v>
      </c>
      <c r="Z57" s="395"/>
      <c r="AA57" s="397" t="s">
        <v>23</v>
      </c>
      <c r="AB57" s="398"/>
      <c r="AC57" s="241"/>
      <c r="AD57" s="241"/>
      <c r="AE57" s="241"/>
      <c r="AF57" s="241"/>
      <c r="AG57" s="84"/>
      <c r="AH57" s="84"/>
      <c r="AI57" s="84"/>
      <c r="AJ57" s="85"/>
      <c r="AK57" s="85"/>
      <c r="AL57" s="86"/>
      <c r="AM57" s="70"/>
    </row>
    <row r="58" spans="1:39" ht="16.5">
      <c r="A58" s="87">
        <f>A46</f>
        <v>0</v>
      </c>
      <c r="B58" s="266" t="str">
        <f>IF(AN47=1,AN45,IF(AO47=1,AO45,IF(AP47=1,AP45,IF(AQ47=1,AQ45))))</f>
        <v>N2</v>
      </c>
      <c r="C58" s="88">
        <f>P43</f>
        <v>0</v>
      </c>
      <c r="D58" s="244">
        <f>D46</f>
        <v>0</v>
      </c>
      <c r="E58" s="90" t="s">
        <v>2</v>
      </c>
      <c r="F58" s="91"/>
      <c r="G58" s="92">
        <f>F58-F59</f>
        <v>0</v>
      </c>
      <c r="H58" s="93"/>
      <c r="I58" s="93"/>
      <c r="J58" s="93"/>
      <c r="K58" s="92">
        <f>F58-(H58+I58+J58)</f>
        <v>0</v>
      </c>
      <c r="L58" s="92">
        <f>H58+I58+J58</f>
        <v>0</v>
      </c>
      <c r="M58" s="94" t="e">
        <f>J58/F58</f>
        <v>#DIV/0!</v>
      </c>
      <c r="N58" s="94" t="e">
        <f>(I58/F58)</f>
        <v>#DIV/0!</v>
      </c>
      <c r="O58" s="94" t="e">
        <f>(H58/F58)</f>
        <v>#DIV/0!</v>
      </c>
      <c r="P58" s="92">
        <f>F58+F59</f>
        <v>0</v>
      </c>
      <c r="Q58" s="95" t="e">
        <f>L58/P58</f>
        <v>#DIV/0!</v>
      </c>
      <c r="R58" s="232" t="b">
        <f>IF(AND(A58="g",B58="n2"),VLOOKUP(Q58,vol,2),IF(AND(A58="g",B58="n1"),VLOOKUP(Q58,VO,2),IF(AND(A58="g",B58="NA"),VLOOKUP(Q58,VOO,2),IF(AND(A58="f",B58="n2"),VLOOKUP(Q58,VOLF,2),IF(AND(A58="f",B58="n1"),VLOOKUP(Q58,VOF,2),IF(AND(A58="f",B58="NA"),VLOOKUP(Q58,VOO,2)))))))</f>
        <v>0</v>
      </c>
      <c r="S58" s="393"/>
      <c r="T58" s="394"/>
      <c r="U58" s="396"/>
      <c r="V58" s="396"/>
      <c r="W58" s="396"/>
      <c r="X58" s="396"/>
      <c r="Y58" s="396"/>
      <c r="Z58" s="396"/>
      <c r="AA58" s="399"/>
      <c r="AB58" s="400"/>
      <c r="AC58" s="241"/>
      <c r="AD58" s="241"/>
      <c r="AE58" s="241"/>
      <c r="AF58" s="241"/>
      <c r="AG58" s="84"/>
      <c r="AH58" s="84"/>
      <c r="AI58" s="84"/>
      <c r="AJ58" s="85"/>
      <c r="AK58" s="85"/>
      <c r="AL58" s="86"/>
      <c r="AM58" s="70"/>
    </row>
    <row r="59" spans="1:39" ht="17.25" thickBot="1">
      <c r="A59" s="109">
        <f>A50</f>
        <v>0</v>
      </c>
      <c r="B59" s="266" t="str">
        <f>IF(AN53=1,AN45,IF(AO53=1,AO45,IF(AP53=1,AP45,IF(AQ53=1,AQ45))))</f>
        <v>N2</v>
      </c>
      <c r="C59" s="110">
        <f>P43</f>
        <v>0</v>
      </c>
      <c r="D59" s="245">
        <f>D50</f>
        <v>0</v>
      </c>
      <c r="E59" s="112" t="s">
        <v>64</v>
      </c>
      <c r="F59" s="113"/>
      <c r="G59" s="114">
        <f>F59-F58</f>
        <v>0</v>
      </c>
      <c r="H59" s="115"/>
      <c r="I59" s="115"/>
      <c r="J59" s="115"/>
      <c r="K59" s="114">
        <f>F59-(H59+I59+J59)</f>
        <v>0</v>
      </c>
      <c r="L59" s="92">
        <f>H59+I59+J59</f>
        <v>0</v>
      </c>
      <c r="M59" s="94" t="e">
        <f>J59/F59</f>
        <v>#DIV/0!</v>
      </c>
      <c r="N59" s="94" t="e">
        <f>(I59/F59)</f>
        <v>#DIV/0!</v>
      </c>
      <c r="O59" s="94" t="e">
        <f>(H59/F59)</f>
        <v>#DIV/0!</v>
      </c>
      <c r="P59" s="114">
        <f>P58</f>
        <v>0</v>
      </c>
      <c r="Q59" s="116" t="e">
        <f>L59/P59</f>
        <v>#DIV/0!</v>
      </c>
      <c r="R59" s="234" t="b">
        <f>IF(AND(A59="g",B59="n2"),VLOOKUP(Q59,vol,2),IF(AND(A59="g",B59="n1"),VLOOKUP(Q59,VO,2),IF(AND(A59="g",B59="NA"),VLOOKUP(Q59,VOO,2),IF(AND(A59="f",B59="n2"),VLOOKUP(Q59,VOLF,2),IF(AND(A59="f",B59="n1"),VLOOKUP(Q59,VOF,2),IF(AND(A59="f",B59="NA"),VLOOKUP(Q59,VOO,2)))))))</f>
        <v>0</v>
      </c>
      <c r="S59" s="403">
        <f>D46</f>
        <v>0</v>
      </c>
      <c r="T59" s="404"/>
      <c r="U59" s="405">
        <f>W47</f>
        <v>0</v>
      </c>
      <c r="V59" s="406"/>
      <c r="W59" s="405" t="e">
        <f>AB47</f>
        <v>#N/A</v>
      </c>
      <c r="X59" s="406"/>
      <c r="Y59" s="405">
        <f>Z53</f>
        <v>0</v>
      </c>
      <c r="Z59" s="406"/>
      <c r="AA59" s="401" t="e">
        <f>U59+W59+Y59</f>
        <v>#N/A</v>
      </c>
      <c r="AB59" s="402"/>
      <c r="AC59" s="241"/>
      <c r="AD59" s="241"/>
      <c r="AE59" s="241"/>
      <c r="AF59" s="241"/>
      <c r="AG59" s="84"/>
      <c r="AH59" s="84"/>
      <c r="AI59" s="84"/>
      <c r="AJ59" s="85"/>
      <c r="AK59" s="85"/>
      <c r="AL59" s="86"/>
      <c r="AM59" s="70"/>
    </row>
    <row r="60" spans="1:32" ht="16.5">
      <c r="A60" s="100" t="s">
        <v>25</v>
      </c>
      <c r="B60" s="76" t="s">
        <v>26</v>
      </c>
      <c r="C60" s="73" t="s">
        <v>37</v>
      </c>
      <c r="D60" s="133" t="s">
        <v>164</v>
      </c>
      <c r="E60" s="101"/>
      <c r="F60" s="75" t="s">
        <v>1</v>
      </c>
      <c r="G60" s="76" t="s">
        <v>8</v>
      </c>
      <c r="H60" s="77" t="s">
        <v>65</v>
      </c>
      <c r="I60" s="77" t="s">
        <v>66</v>
      </c>
      <c r="J60" s="77" t="s">
        <v>67</v>
      </c>
      <c r="K60" s="76" t="s">
        <v>56</v>
      </c>
      <c r="L60" s="78" t="s">
        <v>140</v>
      </c>
      <c r="M60" s="78" t="s">
        <v>144</v>
      </c>
      <c r="N60" s="78" t="s">
        <v>145</v>
      </c>
      <c r="O60" s="78" t="s">
        <v>146</v>
      </c>
      <c r="P60" s="73" t="s">
        <v>9</v>
      </c>
      <c r="Q60" s="102" t="s">
        <v>10</v>
      </c>
      <c r="R60" s="231" t="s">
        <v>7</v>
      </c>
      <c r="S60" s="403">
        <f>D47</f>
        <v>0</v>
      </c>
      <c r="T60" s="404"/>
      <c r="U60" s="405">
        <f>W48</f>
        <v>0</v>
      </c>
      <c r="V60" s="406"/>
      <c r="W60" s="405" t="e">
        <f>AB48</f>
        <v>#N/A</v>
      </c>
      <c r="X60" s="406"/>
      <c r="Y60" s="405">
        <f>Z54</f>
        <v>0</v>
      </c>
      <c r="Z60" s="406"/>
      <c r="AA60" s="401" t="e">
        <f>U60+W60+Y60</f>
        <v>#N/A</v>
      </c>
      <c r="AB60" s="402"/>
      <c r="AC60" s="68"/>
      <c r="AD60" s="68"/>
      <c r="AE60" s="68"/>
      <c r="AF60" s="69"/>
    </row>
    <row r="61" spans="1:32" ht="15">
      <c r="A61" s="87">
        <f>A47</f>
        <v>0</v>
      </c>
      <c r="B61" s="266" t="str">
        <f>IF(AN47=1,AN45,IF(AO47=1,AO45,IF(AP47=1,AP45,IF(AQ47=1,AQ45))))</f>
        <v>N2</v>
      </c>
      <c r="C61" s="88">
        <f>P43</f>
        <v>0</v>
      </c>
      <c r="D61" s="108">
        <f>D47</f>
        <v>0</v>
      </c>
      <c r="E61" s="90" t="s">
        <v>3</v>
      </c>
      <c r="F61" s="91"/>
      <c r="G61" s="92">
        <f>F61-F62</f>
        <v>0</v>
      </c>
      <c r="H61" s="93"/>
      <c r="I61" s="93"/>
      <c r="J61" s="93"/>
      <c r="K61" s="92">
        <f>F61-(H61+I61+J61)</f>
        <v>0</v>
      </c>
      <c r="L61" s="92">
        <f>H61+I61+J61</f>
        <v>0</v>
      </c>
      <c r="M61" s="94" t="e">
        <f>J61/F61</f>
        <v>#DIV/0!</v>
      </c>
      <c r="N61" s="94" t="e">
        <f>(I61/F61)</f>
        <v>#DIV/0!</v>
      </c>
      <c r="O61" s="94" t="e">
        <f>(H61/F61)</f>
        <v>#DIV/0!</v>
      </c>
      <c r="P61" s="92">
        <f>F61+F62</f>
        <v>0</v>
      </c>
      <c r="Q61" s="95" t="e">
        <f>L61/P61</f>
        <v>#DIV/0!</v>
      </c>
      <c r="R61" s="232" t="b">
        <f>IF(AND(A61="g",B61="n2"),VLOOKUP(Q61,vol,2),IF(AND(A61="g",B61="n1"),VLOOKUP(Q61,VO,2),IF(AND(A61="g",B61="NA"),VLOOKUP(Q61,VOO,2),IF(AND(A61="f",B61="n2"),VLOOKUP(Q61,VOLF,2),IF(AND(A61="f",B61="n1"),VLOOKUP(Q61,VOF,2),IF(AND(A61="f",B61="NA"),VLOOKUP(Q61,VOO,2)))))))</f>
        <v>0</v>
      </c>
      <c r="S61" s="403">
        <f>D49</f>
        <v>0</v>
      </c>
      <c r="T61" s="404"/>
      <c r="U61" s="405">
        <f>W49</f>
        <v>0</v>
      </c>
      <c r="V61" s="406"/>
      <c r="W61" s="405" t="e">
        <f>AB49</f>
        <v>#N/A</v>
      </c>
      <c r="X61" s="406"/>
      <c r="Y61" s="405">
        <f>Z55</f>
        <v>0</v>
      </c>
      <c r="Z61" s="406"/>
      <c r="AA61" s="401" t="e">
        <f>U61+W61+Y61</f>
        <v>#N/A</v>
      </c>
      <c r="AB61" s="402"/>
      <c r="AC61" s="235"/>
      <c r="AD61" s="236"/>
      <c r="AE61" s="236"/>
      <c r="AF61" s="237"/>
    </row>
    <row r="62" spans="1:35" ht="17.25" thickBot="1">
      <c r="A62" s="109">
        <f>A49</f>
        <v>0</v>
      </c>
      <c r="B62" s="267" t="str">
        <f>IF(AN51=1,AN45,IF(AO51=1,AO45,IF(AP51=1,AP45,IF(AQ51=1,AQ45))))</f>
        <v>N2</v>
      </c>
      <c r="C62" s="110">
        <f>P43</f>
        <v>0</v>
      </c>
      <c r="D62" s="122">
        <f>D49</f>
        <v>0</v>
      </c>
      <c r="E62" s="112" t="s">
        <v>4</v>
      </c>
      <c r="F62" s="113"/>
      <c r="G62" s="114">
        <f>F62-F61</f>
        <v>0</v>
      </c>
      <c r="H62" s="115"/>
      <c r="I62" s="115"/>
      <c r="J62" s="115"/>
      <c r="K62" s="114">
        <f>F62-(H62+I62+J62)</f>
        <v>0</v>
      </c>
      <c r="L62" s="114">
        <f>H62+I62+J62</f>
        <v>0</v>
      </c>
      <c r="M62" s="233" t="e">
        <f>J62/F62</f>
        <v>#DIV/0!</v>
      </c>
      <c r="N62" s="233" t="e">
        <f>(I62/F62)</f>
        <v>#DIV/0!</v>
      </c>
      <c r="O62" s="233" t="e">
        <f>(H62/F62)</f>
        <v>#DIV/0!</v>
      </c>
      <c r="P62" s="114">
        <f>P61</f>
        <v>0</v>
      </c>
      <c r="Q62" s="116" t="e">
        <f>L62/P62</f>
        <v>#DIV/0!</v>
      </c>
      <c r="R62" s="234" t="b">
        <f>IF(AND(A62="g",B62="n2"),VLOOKUP(Q62,vol,2),IF(AND(A62="g",B62="n1"),VLOOKUP(Q62,VO,2),IF(AND(A62="g",B62="NA"),VLOOKUP(Q62,VOO,2),IF(AND(A62="f",B62="n2"),VLOOKUP(Q62,VOLF,2),IF(AND(A62="f",B62="n1"),VLOOKUP(Q62,VOF,2),IF(AND(A62="f",B62="NA"),VLOOKUP(Q62,VOO,2)))))))</f>
        <v>0</v>
      </c>
      <c r="S62" s="407">
        <f>D50</f>
        <v>0</v>
      </c>
      <c r="T62" s="408"/>
      <c r="U62" s="409">
        <f>W50</f>
        <v>0</v>
      </c>
      <c r="V62" s="410"/>
      <c r="W62" s="409" t="e">
        <f>AB50</f>
        <v>#N/A</v>
      </c>
      <c r="X62" s="410"/>
      <c r="Y62" s="409">
        <f>Z56</f>
        <v>0</v>
      </c>
      <c r="Z62" s="410"/>
      <c r="AA62" s="411" t="e">
        <f>U62+W62+Y62</f>
        <v>#N/A</v>
      </c>
      <c r="AB62" s="412"/>
      <c r="AC62" s="235"/>
      <c r="AD62" s="236"/>
      <c r="AE62" s="236"/>
      <c r="AF62" s="237"/>
      <c r="AI62" s="121"/>
    </row>
    <row r="63" spans="1:45" ht="17.25" thickBot="1">
      <c r="A63" s="324"/>
      <c r="B63" s="325"/>
      <c r="C63" s="326"/>
      <c r="D63" s="327"/>
      <c r="E63" s="328"/>
      <c r="F63" s="318"/>
      <c r="G63" s="317"/>
      <c r="H63" s="318"/>
      <c r="I63" s="318"/>
      <c r="J63" s="318"/>
      <c r="K63" s="317"/>
      <c r="L63" s="317"/>
      <c r="M63" s="319"/>
      <c r="N63" s="319"/>
      <c r="O63" s="319"/>
      <c r="P63" s="317"/>
      <c r="Q63" s="320"/>
      <c r="R63" s="317"/>
      <c r="S63" s="323"/>
      <c r="T63" s="323"/>
      <c r="U63" s="316"/>
      <c r="V63" s="315"/>
      <c r="W63" s="316"/>
      <c r="X63" s="315"/>
      <c r="Y63" s="316"/>
      <c r="Z63" s="315"/>
      <c r="AA63" s="321"/>
      <c r="AB63" s="322"/>
      <c r="AC63" s="235"/>
      <c r="AD63" s="236"/>
      <c r="AE63" s="236"/>
      <c r="AF63" s="237"/>
      <c r="AI63" s="121"/>
      <c r="AS63" s="60">
        <v>3</v>
      </c>
    </row>
    <row r="64" spans="1:45" ht="25.5" thickBot="1">
      <c r="A64" s="366" t="s">
        <v>45</v>
      </c>
      <c r="B64" s="367"/>
      <c r="C64" s="367"/>
      <c r="D64" s="367"/>
      <c r="E64" s="367"/>
      <c r="F64" s="368"/>
      <c r="G64" s="142" t="s">
        <v>79</v>
      </c>
      <c r="H64" s="143"/>
      <c r="I64" s="287"/>
      <c r="J64" s="286"/>
      <c r="L64" s="269" t="s">
        <v>131</v>
      </c>
      <c r="M64" s="269"/>
      <c r="P64" s="143"/>
      <c r="R64" s="288"/>
      <c r="S64" s="295"/>
      <c r="T64" s="288" t="s">
        <v>113</v>
      </c>
      <c r="U64" s="289"/>
      <c r="V64" s="289"/>
      <c r="W64" s="290"/>
      <c r="Y64" s="369"/>
      <c r="Z64" s="369"/>
      <c r="AA64" s="369"/>
      <c r="AB64" s="369"/>
      <c r="AC64" s="369"/>
      <c r="AD64" s="369"/>
      <c r="AE64" s="369"/>
      <c r="AF64" s="369"/>
      <c r="AG64" s="369"/>
      <c r="AH64" s="369"/>
      <c r="AI64" s="369"/>
      <c r="AJ64" s="369"/>
      <c r="AK64" s="369"/>
      <c r="AL64" s="369"/>
      <c r="AM64" s="369"/>
      <c r="AN64" s="369"/>
      <c r="AO64" s="369"/>
      <c r="AP64" s="369"/>
      <c r="AQ64" s="369"/>
      <c r="AR64" s="369"/>
      <c r="AS64" s="369"/>
    </row>
    <row r="65" spans="1:39" ht="25.5" thickBot="1">
      <c r="A65" s="62" t="s">
        <v>24</v>
      </c>
      <c r="B65" s="63"/>
      <c r="C65" s="63"/>
      <c r="D65" s="127"/>
      <c r="E65" s="63"/>
      <c r="F65" s="63"/>
      <c r="G65" s="64"/>
      <c r="H65" s="65">
        <v>1</v>
      </c>
      <c r="I65" s="65">
        <v>2</v>
      </c>
      <c r="J65" s="65">
        <v>3</v>
      </c>
      <c r="K65" s="66"/>
      <c r="L65" s="67" t="s">
        <v>0</v>
      </c>
      <c r="M65" s="67"/>
      <c r="N65" s="67"/>
      <c r="O65" s="67"/>
      <c r="P65" s="63"/>
      <c r="Q65" s="63"/>
      <c r="R65" s="63"/>
      <c r="S65" s="238"/>
      <c r="T65" s="238"/>
      <c r="U65" s="238"/>
      <c r="V65" s="238"/>
      <c r="W65" s="238"/>
      <c r="X65" s="238"/>
      <c r="Y65" s="238"/>
      <c r="Z65" s="238"/>
      <c r="AA65" s="238"/>
      <c r="AB65" s="238"/>
      <c r="AC65" s="239"/>
      <c r="AD65" s="83"/>
      <c r="AE65" s="83"/>
      <c r="AF65" s="83"/>
      <c r="AG65" s="68"/>
      <c r="AH65" s="68"/>
      <c r="AI65" s="68"/>
      <c r="AJ65" s="68"/>
      <c r="AK65" s="68"/>
      <c r="AL65" s="69"/>
      <c r="AM65" s="70"/>
    </row>
    <row r="66" spans="1:43" ht="16.5">
      <c r="A66" s="71" t="s">
        <v>25</v>
      </c>
      <c r="B66" s="72" t="s">
        <v>26</v>
      </c>
      <c r="C66" s="73" t="s">
        <v>37</v>
      </c>
      <c r="D66" s="132" t="s">
        <v>11</v>
      </c>
      <c r="E66" s="74"/>
      <c r="F66" s="75" t="s">
        <v>1</v>
      </c>
      <c r="G66" s="76" t="s">
        <v>8</v>
      </c>
      <c r="H66" s="77" t="s">
        <v>65</v>
      </c>
      <c r="I66" s="77" t="s">
        <v>66</v>
      </c>
      <c r="J66" s="77" t="s">
        <v>67</v>
      </c>
      <c r="K66" s="76" t="s">
        <v>56</v>
      </c>
      <c r="L66" s="78" t="s">
        <v>140</v>
      </c>
      <c r="M66" s="78" t="s">
        <v>144</v>
      </c>
      <c r="N66" s="78" t="s">
        <v>145</v>
      </c>
      <c r="O66" s="78" t="s">
        <v>146</v>
      </c>
      <c r="P66" s="73" t="s">
        <v>9</v>
      </c>
      <c r="Q66" s="72" t="s">
        <v>10</v>
      </c>
      <c r="R66" s="231" t="s">
        <v>7</v>
      </c>
      <c r="S66" s="370" t="s">
        <v>61</v>
      </c>
      <c r="T66" s="371"/>
      <c r="U66" s="371"/>
      <c r="V66" s="371"/>
      <c r="W66" s="372"/>
      <c r="X66" s="373" t="s">
        <v>60</v>
      </c>
      <c r="Y66" s="374"/>
      <c r="Z66" s="374"/>
      <c r="AA66" s="374"/>
      <c r="AB66" s="375"/>
      <c r="AC66" s="240"/>
      <c r="AD66" s="240"/>
      <c r="AE66" s="240"/>
      <c r="AF66" s="240"/>
      <c r="AG66" s="84"/>
      <c r="AH66" s="84"/>
      <c r="AI66" s="84"/>
      <c r="AJ66" s="85"/>
      <c r="AK66" s="85"/>
      <c r="AL66" s="86"/>
      <c r="AM66" s="258"/>
      <c r="AN66" s="264" t="s">
        <v>5</v>
      </c>
      <c r="AO66" s="264" t="s">
        <v>6</v>
      </c>
      <c r="AP66" s="264" t="s">
        <v>130</v>
      </c>
      <c r="AQ66" s="265" t="s">
        <v>130</v>
      </c>
    </row>
    <row r="67" spans="1:43" ht="16.5">
      <c r="A67" s="87">
        <f>H64</f>
        <v>0</v>
      </c>
      <c r="B67" s="266" t="str">
        <f>IF(AN68=1,AN66,IF(AO68=1,AO66,IF(AP68=1,AP66,IF(AQ68=1,AQ66))))</f>
        <v>N2</v>
      </c>
      <c r="C67" s="107">
        <f>P64</f>
        <v>0</v>
      </c>
      <c r="D67" s="89"/>
      <c r="E67" s="90" t="s">
        <v>2</v>
      </c>
      <c r="F67" s="91"/>
      <c r="G67" s="92">
        <f>F67-F68</f>
        <v>0</v>
      </c>
      <c r="H67" s="93"/>
      <c r="I67" s="93"/>
      <c r="J67" s="93"/>
      <c r="K67" s="92">
        <f>F67-(H67+I67+J67)</f>
        <v>0</v>
      </c>
      <c r="L67" s="92">
        <f>H67+I67+J67</f>
        <v>0</v>
      </c>
      <c r="M67" s="94" t="e">
        <f>J67/F67</f>
        <v>#DIV/0!</v>
      </c>
      <c r="N67" s="94" t="e">
        <f>(I67/F67)</f>
        <v>#DIV/0!</v>
      </c>
      <c r="O67" s="94" t="e">
        <f>(H67/F67)</f>
        <v>#DIV/0!</v>
      </c>
      <c r="P67" s="92">
        <f>F67+F68</f>
        <v>0</v>
      </c>
      <c r="Q67" s="95" t="e">
        <f>L67/P67</f>
        <v>#DIV/0!</v>
      </c>
      <c r="R67" s="232" t="b">
        <f>IF(AND(A67="g",B67="n2"),VLOOKUP(Q67,vol,2),IF(AND(A67="g",B67="n1"),VLOOKUP(Q67,VO,2),IF(AND(A67="g",B67="NA"),VLOOKUP(Q67,VOO,2),IF(AND(A67="f",B67="n2"),VLOOKUP(Q67,VOLF,2),IF(AND(A67="f",B67="n1"),VLOOKUP(Q67,VOF,2),IF(AND(A67="f",B67="NA"),VLOOKUP(Q67,VOO,2)))))))</f>
        <v>0</v>
      </c>
      <c r="S67" s="80"/>
      <c r="T67" s="81" t="s">
        <v>57</v>
      </c>
      <c r="U67" s="81" t="s">
        <v>58</v>
      </c>
      <c r="V67" s="81" t="s">
        <v>114</v>
      </c>
      <c r="W67" s="333" t="s">
        <v>175</v>
      </c>
      <c r="X67" s="80"/>
      <c r="Y67" s="81" t="s">
        <v>57</v>
      </c>
      <c r="Z67" s="81" t="s">
        <v>58</v>
      </c>
      <c r="AA67" s="81" t="s">
        <v>114</v>
      </c>
      <c r="AB67" s="333" t="s">
        <v>47</v>
      </c>
      <c r="AC67" s="240"/>
      <c r="AD67" s="240"/>
      <c r="AE67" s="240"/>
      <c r="AF67" s="240"/>
      <c r="AG67" s="84"/>
      <c r="AH67" s="84"/>
      <c r="AI67" s="84"/>
      <c r="AJ67" s="85"/>
      <c r="AK67" s="85"/>
      <c r="AL67" s="86"/>
      <c r="AM67" s="255" t="s">
        <v>2</v>
      </c>
      <c r="AN67" s="257">
        <f>H67+H73+H79</f>
        <v>0</v>
      </c>
      <c r="AO67" s="257">
        <f>I73+I79+I67</f>
        <v>0</v>
      </c>
      <c r="AP67" s="257">
        <f>J67+J73+J79</f>
        <v>0</v>
      </c>
      <c r="AQ67" s="259">
        <f>K67+K73+K79</f>
        <v>0</v>
      </c>
    </row>
    <row r="68" spans="1:43" ht="17.25" thickBot="1">
      <c r="A68" s="109">
        <f>H64</f>
        <v>0</v>
      </c>
      <c r="B68" s="266" t="str">
        <f>IF(AN70=1,AN66,IF(AO70=1,AO66,IF(AP70=1,AP66,IF(AQ70=1,AQ66))))</f>
        <v>N2</v>
      </c>
      <c r="C68" s="110">
        <f>P64</f>
        <v>0</v>
      </c>
      <c r="D68" s="111"/>
      <c r="E68" s="112" t="s">
        <v>3</v>
      </c>
      <c r="F68" s="113"/>
      <c r="G68" s="114">
        <f>F68-F67</f>
        <v>0</v>
      </c>
      <c r="H68" s="115"/>
      <c r="I68" s="115"/>
      <c r="J68" s="115"/>
      <c r="K68" s="114">
        <f>F68-(H68+I68+J68)</f>
        <v>0</v>
      </c>
      <c r="L68" s="92">
        <f>H68+I68+J68</f>
        <v>0</v>
      </c>
      <c r="M68" s="94" t="e">
        <f>J68/F68</f>
        <v>#DIV/0!</v>
      </c>
      <c r="N68" s="94" t="e">
        <f>(I68/F68)</f>
        <v>#DIV/0!</v>
      </c>
      <c r="O68" s="94" t="e">
        <f>(H68/F68)</f>
        <v>#DIV/0!</v>
      </c>
      <c r="P68" s="114">
        <f>P67</f>
        <v>0</v>
      </c>
      <c r="Q68" s="116" t="e">
        <f>L68/P68</f>
        <v>#DIV/0!</v>
      </c>
      <c r="R68" s="234" t="b">
        <f>IF(AND(A68="g",B68="n2"),VLOOKUP(Q68,vol,2),IF(AND(A68="g",B68="n1"),VLOOKUP(Q68,VO,2),IF(AND(A68="g",B68="NA"),VLOOKUP(Q68,VOO,2),IF(AND(A68="f",B68="n2"),VLOOKUP(Q68,VOLF,2),IF(AND(A68="f",B68="n1"),VLOOKUP(Q68,VOF,2),IF(AND(A68="f",B68="NA"),VLOOKUP(Q68,VOO,2)))))))</f>
        <v>0</v>
      </c>
      <c r="S68" s="97" t="s">
        <v>2</v>
      </c>
      <c r="T68" s="81" t="b">
        <f>R67</f>
        <v>0</v>
      </c>
      <c r="U68" s="81" t="b">
        <f>R73</f>
        <v>0</v>
      </c>
      <c r="V68" s="81" t="b">
        <f>R79</f>
        <v>0</v>
      </c>
      <c r="W68" s="99">
        <f>((T68+U68+V68)/60)*9</f>
        <v>0</v>
      </c>
      <c r="X68" s="97" t="s">
        <v>2</v>
      </c>
      <c r="Y68" s="272" t="e">
        <f>IF(A67="G",INDEX(Matrice_garçons,VLOOKUP(G67,NLigne_garçons,7),HLOOKUP(C67,NColonne_garçons,21)),INDEX(Matrice_filles,VLOOKUP(G67,NLigne_filles,8),HLOOKUP(C67,NColonne_filles,21)))</f>
        <v>#N/A</v>
      </c>
      <c r="Z68" s="272" t="e">
        <f>IF(A73="G",INDEX(Matrice_garçons,VLOOKUP(G73,NLigne_garçons,7),HLOOKUP(C73,NColonne_garçons,21)),INDEX(Matrice_filles,VLOOKUP(G73,NLigne_filles,8),HLOOKUP(C73,NColonne_filles,21)))</f>
        <v>#N/A</v>
      </c>
      <c r="AA68" s="272" t="e">
        <f>IF(A79="G",INDEX(Matrice_garçons,VLOOKUP(G79,NLigne_garçons,7),HLOOKUP(C79,NColonne_garçons,21)),INDEX(Matrice_filles,VLOOKUP(G79,NLigne_filles,8),HLOOKUP(C79,NColonne_filles,21)))</f>
        <v>#N/A</v>
      </c>
      <c r="AB68" s="99" t="e">
        <f>(Y68+Z68+AA68)/8.57</f>
        <v>#N/A</v>
      </c>
      <c r="AC68" s="240"/>
      <c r="AD68" s="240"/>
      <c r="AE68" s="240"/>
      <c r="AF68" s="240"/>
      <c r="AG68" s="84"/>
      <c r="AH68" s="84"/>
      <c r="AI68" s="84"/>
      <c r="AJ68" s="85"/>
      <c r="AK68" s="85"/>
      <c r="AL68" s="86"/>
      <c r="AM68" s="255" t="s">
        <v>126</v>
      </c>
      <c r="AN68" s="257">
        <f>RANK(AN67,AN67:AQ67)</f>
        <v>1</v>
      </c>
      <c r="AO68" s="257">
        <f>RANK(AO67,AN67:AQ67)</f>
        <v>1</v>
      </c>
      <c r="AP68" s="257">
        <f>RANK(AP67,AN67:AQ67)</f>
        <v>1</v>
      </c>
      <c r="AQ68" s="259">
        <f>RANK(AQ67,AN67:AQ67)</f>
        <v>1</v>
      </c>
    </row>
    <row r="69" spans="1:43" ht="16.5">
      <c r="A69" s="100" t="s">
        <v>25</v>
      </c>
      <c r="B69" s="76" t="s">
        <v>26</v>
      </c>
      <c r="C69" s="73" t="s">
        <v>37</v>
      </c>
      <c r="D69" s="133" t="s">
        <v>12</v>
      </c>
      <c r="E69" s="101"/>
      <c r="F69" s="75" t="s">
        <v>1</v>
      </c>
      <c r="G69" s="76" t="s">
        <v>8</v>
      </c>
      <c r="H69" s="77" t="s">
        <v>65</v>
      </c>
      <c r="I69" s="77" t="s">
        <v>66</v>
      </c>
      <c r="J69" s="77" t="s">
        <v>67</v>
      </c>
      <c r="K69" s="76" t="s">
        <v>56</v>
      </c>
      <c r="L69" s="78" t="s">
        <v>140</v>
      </c>
      <c r="M69" s="78" t="s">
        <v>144</v>
      </c>
      <c r="N69" s="78" t="s">
        <v>145</v>
      </c>
      <c r="O69" s="78" t="s">
        <v>146</v>
      </c>
      <c r="P69" s="73" t="s">
        <v>9</v>
      </c>
      <c r="Q69" s="102" t="s">
        <v>10</v>
      </c>
      <c r="R69" s="231" t="s">
        <v>7</v>
      </c>
      <c r="S69" s="97" t="s">
        <v>3</v>
      </c>
      <c r="T69" s="81" t="b">
        <f>R68</f>
        <v>0</v>
      </c>
      <c r="U69" s="81" t="b">
        <f>R76</f>
        <v>0</v>
      </c>
      <c r="V69" s="81" t="b">
        <f>R82</f>
        <v>0</v>
      </c>
      <c r="W69" s="99">
        <f>((T69+U69+V69)/60)*9</f>
        <v>0</v>
      </c>
      <c r="X69" s="97" t="s">
        <v>3</v>
      </c>
      <c r="Y69" s="272" t="e">
        <f>IF(A68="G",INDEX(Matrice_garçons,VLOOKUP(G68,NLigne_garçons,7),HLOOKUP(C68,NColonne_garçons,21)),INDEX(Matrice_filles,VLOOKUP(G68,NLigne_filles,8),HLOOKUP(C68,NColonne_filles,21)))</f>
        <v>#N/A</v>
      </c>
      <c r="Z69" s="272" t="e">
        <f>IF(A76="G",INDEX(Matrice_garçons,VLOOKUP(G76,NLigne_garçons,7),HLOOKUP(C76,NColonne_garçons,21)),INDEX(Matrice_filles,VLOOKUP(G76,NLigne_filles,8),HLOOKUP(C76,NColonne_filles,21)))</f>
        <v>#N/A</v>
      </c>
      <c r="AA69" s="272" t="e">
        <f>IF(A82="G",INDEX(Matrice_garçons,VLOOKUP(G82,NLigne_garçons,7),HLOOKUP(C82,NColonne_garçons,21)),INDEX(Matrice_filles,VLOOKUP(G82,NLigne_filles,8),HLOOKUP(C82,NColonne_filles,21)))</f>
        <v>#N/A</v>
      </c>
      <c r="AB69" s="99" t="e">
        <f>(Y69+Z69+AA69)/8.57</f>
        <v>#N/A</v>
      </c>
      <c r="AC69" s="68"/>
      <c r="AD69" s="68"/>
      <c r="AE69" s="68"/>
      <c r="AF69" s="69"/>
      <c r="AM69" s="255" t="s">
        <v>3</v>
      </c>
      <c r="AN69" s="257">
        <f>H68+H76+H82</f>
        <v>0</v>
      </c>
      <c r="AO69" s="257">
        <f>I68+I76+I82</f>
        <v>0</v>
      </c>
      <c r="AP69" s="257">
        <f>J68+J76+J82</f>
        <v>0</v>
      </c>
      <c r="AQ69" s="259">
        <f>K68+K76+K82</f>
        <v>0</v>
      </c>
    </row>
    <row r="70" spans="1:43" ht="16.5">
      <c r="A70" s="87">
        <f>A67</f>
        <v>0</v>
      </c>
      <c r="B70" s="266" t="str">
        <f>IF(AN72=1,AN66,IF(AO72=1,AO66,IF(AP72=1,AP66,IF(AQ72=1,AQ66))))</f>
        <v>N2</v>
      </c>
      <c r="C70" s="88">
        <f>P64</f>
        <v>0</v>
      </c>
      <c r="D70" s="242"/>
      <c r="E70" s="90" t="s">
        <v>4</v>
      </c>
      <c r="F70" s="91"/>
      <c r="G70" s="92">
        <f>F70-F71</f>
        <v>0</v>
      </c>
      <c r="H70" s="93"/>
      <c r="I70" s="93"/>
      <c r="J70" s="93"/>
      <c r="K70" s="92">
        <f>F70-(H70+I70+J70)</f>
        <v>0</v>
      </c>
      <c r="L70" s="92">
        <f>H70+I70+J70</f>
        <v>0</v>
      </c>
      <c r="M70" s="94" t="e">
        <f>J70/F70</f>
        <v>#DIV/0!</v>
      </c>
      <c r="N70" s="94" t="e">
        <f>(I70/F70)</f>
        <v>#DIV/0!</v>
      </c>
      <c r="O70" s="94" t="e">
        <f>(H70/F70)</f>
        <v>#DIV/0!</v>
      </c>
      <c r="P70" s="92">
        <f>F70+F71</f>
        <v>0</v>
      </c>
      <c r="Q70" s="95" t="e">
        <f>L70/P70</f>
        <v>#DIV/0!</v>
      </c>
      <c r="R70" s="232" t="b">
        <f>IF(AND(A70="g",B70="n2"),VLOOKUP(Q70,vol,2),IF(AND(A70="g",B70="n1"),VLOOKUP(Q70,VO,2),IF(AND(A70="g",B70="NA"),VLOOKUP(Q70,VOO,2),IF(AND(A70="f",B70="n2"),VLOOKUP(Q70,VOLF,2),IF(AND(A70="f",B70="n1"),VLOOKUP(Q70,VOF,2),IF(AND(A70="f",B70="NA"),VLOOKUP(Q70,VOO,2)))))))</f>
        <v>0</v>
      </c>
      <c r="S70" s="97" t="s">
        <v>4</v>
      </c>
      <c r="T70" s="81" t="b">
        <f>R70</f>
        <v>0</v>
      </c>
      <c r="U70" s="81" t="b">
        <f>R74</f>
        <v>0</v>
      </c>
      <c r="V70" s="81" t="b">
        <f>R83</f>
        <v>0</v>
      </c>
      <c r="W70" s="99">
        <f>((T70+U70+V70)/60)*9</f>
        <v>0</v>
      </c>
      <c r="X70" s="97" t="s">
        <v>4</v>
      </c>
      <c r="Y70" s="272" t="e">
        <f>IF(A70="G",INDEX(Matrice_garçons,VLOOKUP(G70,NLigne_garçons,7),HLOOKUP(C70,NColonne_garçons,21)),INDEX(Matrice_filles,VLOOKUP(G70,NLigne_filles,8),HLOOKUP(C70,NColonne_filles,21)))</f>
        <v>#N/A</v>
      </c>
      <c r="Z70" s="272" t="e">
        <f>IF(A74="G",INDEX(Matrice_garçons,VLOOKUP(G74,NLigne_garçons,7),HLOOKUP(C74,NColonne_garçons,21)),INDEX(Matrice_filles,VLOOKUP(G74,NLigne_filles,8),HLOOKUP(C74,NColonne_filles,21)))</f>
        <v>#N/A</v>
      </c>
      <c r="AA70" s="272" t="e">
        <f>IF(A83="G",INDEX(Matrice_garçons,VLOOKUP(G83,NLigne_garçons,7),HLOOKUP(C83,NColonne_garçons,21)),INDEX(Matrice_filles,VLOOKUP(G83,NLigne_filles,8),HLOOKUP(C83,NColonne_filles,21)))</f>
        <v>#N/A</v>
      </c>
      <c r="AB70" s="99" t="e">
        <f>(Y70+Z70+AA70)/8.57</f>
        <v>#N/A</v>
      </c>
      <c r="AC70" s="235"/>
      <c r="AD70" s="236"/>
      <c r="AE70" s="236"/>
      <c r="AF70" s="237"/>
      <c r="AM70" s="255" t="s">
        <v>126</v>
      </c>
      <c r="AN70" s="257">
        <f>RANK(AN69,AN69:AQ69)</f>
        <v>1</v>
      </c>
      <c r="AO70" s="257">
        <f>RANK(AO69,AN69:AQ69)</f>
        <v>1</v>
      </c>
      <c r="AP70" s="257">
        <f>RANK(AP69,AN69:AQ69)</f>
        <v>1</v>
      </c>
      <c r="AQ70" s="259">
        <f>RANK(AQ69,AN69:AQ69)</f>
        <v>1</v>
      </c>
    </row>
    <row r="71" spans="1:43" ht="17.25" thickBot="1">
      <c r="A71" s="109">
        <f>A68</f>
        <v>0</v>
      </c>
      <c r="B71" s="266" t="str">
        <f>IF(AN74=1,AN66,IF(AO74=1,AO66,IF(AP74=1,AP66,IF(AQ74=1,AQ66))))</f>
        <v>N2</v>
      </c>
      <c r="C71" s="110">
        <f>P64</f>
        <v>0</v>
      </c>
      <c r="D71" s="243"/>
      <c r="E71" s="112" t="s">
        <v>64</v>
      </c>
      <c r="F71" s="113"/>
      <c r="G71" s="114">
        <f>F71-F70</f>
        <v>0</v>
      </c>
      <c r="H71" s="115"/>
      <c r="I71" s="115"/>
      <c r="J71" s="115"/>
      <c r="K71" s="114">
        <f>F71-(H71+I71+J71)</f>
        <v>0</v>
      </c>
      <c r="L71" s="92">
        <f>H71+I71+J71</f>
        <v>0</v>
      </c>
      <c r="M71" s="94" t="e">
        <f>J71/F71</f>
        <v>#DIV/0!</v>
      </c>
      <c r="N71" s="94" t="e">
        <f>(I71/F71)</f>
        <v>#DIV/0!</v>
      </c>
      <c r="O71" s="94" t="e">
        <f>(H71/F71)</f>
        <v>#DIV/0!</v>
      </c>
      <c r="P71" s="114">
        <f>P70</f>
        <v>0</v>
      </c>
      <c r="Q71" s="116" t="e">
        <f>L71/P71</f>
        <v>#DIV/0!</v>
      </c>
      <c r="R71" s="234" t="b">
        <f>IF(AND(A71="g",B71="n2"),VLOOKUP(Q71,vol,2),IF(AND(A71="g",B71="n1"),VLOOKUP(Q71,VO,2),IF(AND(A71="g",B71="NA"),VLOOKUP(Q71,VOO,2),IF(AND(A71="f",B71="n2"),VLOOKUP(Q71,VOLF,2),IF(AND(A71="f",B71="n1"),VLOOKUP(Q71,VOF,2),IF(AND(A71="f",B71="NA"),VLOOKUP(Q71,VOO,2)))))))</f>
        <v>0</v>
      </c>
      <c r="S71" s="246" t="s">
        <v>64</v>
      </c>
      <c r="T71" s="247" t="b">
        <f>R71</f>
        <v>0</v>
      </c>
      <c r="U71" s="248" t="b">
        <f>R77</f>
        <v>0</v>
      </c>
      <c r="V71" s="249" t="b">
        <f>R80</f>
        <v>0</v>
      </c>
      <c r="W71" s="99">
        <f>((T71+U71+V71)/60)*9</f>
        <v>0</v>
      </c>
      <c r="X71" s="106" t="s">
        <v>64</v>
      </c>
      <c r="Y71" s="273" t="e">
        <f>IF(A71="G",INDEX(Matrice_garçons,VLOOKUP(G71,NLigne_garçons,7),HLOOKUP(C71,NColonne_garçons,21)),INDEX(Matrice_filles,VLOOKUP(G71,NLigne_filles,8),HLOOKUP(C71,NColonne_filles,21)))</f>
        <v>#N/A</v>
      </c>
      <c r="Z71" s="273" t="e">
        <f>IF(A77="G",INDEX(Matrice_garçons,VLOOKUP(G77,NLigne_garçons,7),HLOOKUP(C77,NColonne_garçons,21)),INDEX(Matrice_filles,VLOOKUP(G77,NLigne_filles,8),HLOOKUP(C77,NColonne_filles,21)))</f>
        <v>#N/A</v>
      </c>
      <c r="AA71" s="273" t="e">
        <f>IF(A80="G",INDEX(Matrice_garçons,VLOOKUP(G80,NLigne_garçons,7),HLOOKUP(C80,NColonne_garçons,21)),INDEX(Matrice_filles,VLOOKUP(G80,NLigne_filles,8),HLOOKUP(C80,NColonne_filles,21)))</f>
        <v>#N/A</v>
      </c>
      <c r="AB71" s="129" t="e">
        <f>(Y71+Z71+AA71)/8.57</f>
        <v>#N/A</v>
      </c>
      <c r="AC71" s="235"/>
      <c r="AD71" s="236"/>
      <c r="AE71" s="236"/>
      <c r="AF71" s="237"/>
      <c r="AI71" s="121"/>
      <c r="AM71" s="255" t="s">
        <v>4</v>
      </c>
      <c r="AN71" s="257">
        <f>H70+H74+H83</f>
        <v>0</v>
      </c>
      <c r="AO71" s="257">
        <f>I70+I83+I74</f>
        <v>0</v>
      </c>
      <c r="AP71" s="257">
        <f>J70+J74+J83</f>
        <v>0</v>
      </c>
      <c r="AQ71" s="259">
        <f>K70+K74+K83</f>
        <v>0</v>
      </c>
    </row>
    <row r="72" spans="1:43" ht="17.25" thickBot="1">
      <c r="A72" s="71" t="s">
        <v>25</v>
      </c>
      <c r="B72" s="72" t="s">
        <v>26</v>
      </c>
      <c r="C72" s="73" t="s">
        <v>37</v>
      </c>
      <c r="D72" s="132" t="s">
        <v>13</v>
      </c>
      <c r="E72" s="74"/>
      <c r="F72" s="75" t="s">
        <v>1</v>
      </c>
      <c r="G72" s="76" t="s">
        <v>8</v>
      </c>
      <c r="H72" s="77" t="s">
        <v>65</v>
      </c>
      <c r="I72" s="77" t="s">
        <v>66</v>
      </c>
      <c r="J72" s="77" t="s">
        <v>67</v>
      </c>
      <c r="K72" s="76" t="s">
        <v>56</v>
      </c>
      <c r="L72" s="78" t="s">
        <v>140</v>
      </c>
      <c r="M72" s="78" t="s">
        <v>144</v>
      </c>
      <c r="N72" s="78" t="s">
        <v>145</v>
      </c>
      <c r="O72" s="78" t="s">
        <v>146</v>
      </c>
      <c r="P72" s="76" t="s">
        <v>9</v>
      </c>
      <c r="Q72" s="72" t="s">
        <v>10</v>
      </c>
      <c r="R72" s="231" t="s">
        <v>7</v>
      </c>
      <c r="S72" s="376" t="s">
        <v>62</v>
      </c>
      <c r="T72" s="377"/>
      <c r="U72" s="377"/>
      <c r="V72" s="377"/>
      <c r="W72" s="377"/>
      <c r="X72" s="377"/>
      <c r="Y72" s="377"/>
      <c r="Z72" s="377"/>
      <c r="AA72" s="377"/>
      <c r="AB72" s="378"/>
      <c r="AC72" s="241"/>
      <c r="AD72" s="241"/>
      <c r="AE72" s="241"/>
      <c r="AF72" s="241"/>
      <c r="AG72" s="84"/>
      <c r="AH72" s="84"/>
      <c r="AI72" s="84"/>
      <c r="AJ72" s="85"/>
      <c r="AK72" s="85"/>
      <c r="AL72" s="86"/>
      <c r="AM72" s="255" t="s">
        <v>126</v>
      </c>
      <c r="AN72" s="257">
        <f>RANK(AN71,AN71:AQ71)</f>
        <v>1</v>
      </c>
      <c r="AO72" s="257">
        <f>RANK(AO71,AN71:AQ71)</f>
        <v>1</v>
      </c>
      <c r="AP72" s="257">
        <f>RANK(AP71,AN71:AQ71)</f>
        <v>1</v>
      </c>
      <c r="AQ72" s="259">
        <f>RANK(AQ71,AN71:AQ71)</f>
        <v>1</v>
      </c>
    </row>
    <row r="73" spans="1:43" ht="17.25" thickBot="1">
      <c r="A73" s="87">
        <f>A67</f>
        <v>0</v>
      </c>
      <c r="B73" s="266" t="str">
        <f>IF(AN68=1,AN66,IF(AO68=1,AO66,IF(AP68=1,AP66,IF(AQ68=1,AQ66))))</f>
        <v>N2</v>
      </c>
      <c r="C73" s="88">
        <f>P64</f>
        <v>0</v>
      </c>
      <c r="D73" s="244">
        <f>D67</f>
        <v>0</v>
      </c>
      <c r="E73" s="90" t="s">
        <v>2</v>
      </c>
      <c r="F73" s="91"/>
      <c r="G73" s="92">
        <f>F73-F74</f>
        <v>0</v>
      </c>
      <c r="H73" s="93"/>
      <c r="I73" s="93"/>
      <c r="J73" s="93"/>
      <c r="K73" s="92">
        <f>F73-(H73+I73+J73)</f>
        <v>0</v>
      </c>
      <c r="L73" s="92">
        <f>H73+I73+J73</f>
        <v>0</v>
      </c>
      <c r="M73" s="94" t="e">
        <f>J73/F73</f>
        <v>#DIV/0!</v>
      </c>
      <c r="N73" s="94" t="e">
        <f>(I73/F73)</f>
        <v>#DIV/0!</v>
      </c>
      <c r="O73" s="94" t="e">
        <f>(H73/F73)</f>
        <v>#DIV/0!</v>
      </c>
      <c r="P73" s="92">
        <f>F73+F74</f>
        <v>0</v>
      </c>
      <c r="Q73" s="95" t="e">
        <f>L73/P73</f>
        <v>#DIV/0!</v>
      </c>
      <c r="R73" s="232" t="b">
        <f>IF(AND(A73="g",B73="n2"),VLOOKUP(Q73,vol,2),IF(AND(A73="g",B73="n1"),VLOOKUP(Q73,VO,2),IF(AND(A73="g",B73="NA"),VLOOKUP(Q73,VOO,2),IF(AND(A73="f",B73="n2"),VLOOKUP(Q73,VOLF,2),IF(AND(A73="f",B73="n1"),VLOOKUP(Q73,VOF,2),IF(AND(A73="f",B73="NA"),VLOOKUP(Q73,VOO,2)))))))</f>
        <v>0</v>
      </c>
      <c r="S73" s="80"/>
      <c r="T73" s="90" t="s">
        <v>80</v>
      </c>
      <c r="U73" s="90" t="s">
        <v>7</v>
      </c>
      <c r="V73" s="90" t="s">
        <v>81</v>
      </c>
      <c r="W73" s="130" t="s">
        <v>7</v>
      </c>
      <c r="X73" s="90" t="s">
        <v>125</v>
      </c>
      <c r="Y73" s="130" t="s">
        <v>7</v>
      </c>
      <c r="Z73" s="379" t="s">
        <v>176</v>
      </c>
      <c r="AA73" s="380"/>
      <c r="AB73" s="381"/>
      <c r="AC73" s="382" t="s">
        <v>149</v>
      </c>
      <c r="AD73" s="383"/>
      <c r="AE73" s="383"/>
      <c r="AF73" s="382" t="s">
        <v>150</v>
      </c>
      <c r="AG73" s="383"/>
      <c r="AH73" s="384"/>
      <c r="AI73" s="385" t="s">
        <v>151</v>
      </c>
      <c r="AJ73" s="386"/>
      <c r="AK73" s="387"/>
      <c r="AL73" s="86"/>
      <c r="AM73" s="255" t="s">
        <v>64</v>
      </c>
      <c r="AN73" s="257">
        <f>H71+H77+H80</f>
        <v>0</v>
      </c>
      <c r="AO73" s="257">
        <f>I71+I77+I80</f>
        <v>0</v>
      </c>
      <c r="AP73" s="257">
        <f>J71+J77+J80</f>
        <v>0</v>
      </c>
      <c r="AQ73" s="259">
        <f>K71+K77+K80</f>
        <v>0</v>
      </c>
    </row>
    <row r="74" spans="1:43" ht="17.25" thickBot="1">
      <c r="A74" s="109">
        <f>A70</f>
        <v>0</v>
      </c>
      <c r="B74" s="266" t="str">
        <f>IF(AN72=1,AN66,IF(AO72=1,AO66,IF(AP72=1,AP66,IF(AQ72=1,AQ66))))</f>
        <v>N2</v>
      </c>
      <c r="C74" s="110">
        <f>P64</f>
        <v>0</v>
      </c>
      <c r="D74" s="245">
        <f>D70</f>
        <v>0</v>
      </c>
      <c r="E74" s="112" t="s">
        <v>4</v>
      </c>
      <c r="F74" s="113"/>
      <c r="G74" s="114">
        <f>F74-F73</f>
        <v>0</v>
      </c>
      <c r="H74" s="115"/>
      <c r="I74" s="115"/>
      <c r="J74" s="115"/>
      <c r="K74" s="114">
        <f>F74-(H74+I74+J74)</f>
        <v>0</v>
      </c>
      <c r="L74" s="92">
        <f>H74+I74+J74</f>
        <v>0</v>
      </c>
      <c r="M74" s="94" t="e">
        <f>J74/F74</f>
        <v>#DIV/0!</v>
      </c>
      <c r="N74" s="94" t="e">
        <f>(I74/F74)</f>
        <v>#DIV/0!</v>
      </c>
      <c r="O74" s="94" t="e">
        <f>(H74/F74)</f>
        <v>#DIV/0!</v>
      </c>
      <c r="P74" s="114">
        <f>P73</f>
        <v>0</v>
      </c>
      <c r="Q74" s="116" t="e">
        <f>L74/P74</f>
        <v>#DIV/0!</v>
      </c>
      <c r="R74" s="234" t="b">
        <f>IF(AND(A74="g",B74="n2"),VLOOKUP(Q74,vol,2),IF(AND(A74="g",B74="n1"),VLOOKUP(Q74,VO,2),IF(AND(A74="g",B74="NA"),VLOOKUP(Q74,VOO,2),IF(AND(A74="f",B74="n2"),VLOOKUP(Q74,VOLF,2),IF(AND(A74="f",B74="n1"),VLOOKUP(Q74,VOF,2),IF(AND(A74="f",B74="NA"),VLOOKUP(Q74,VOO,2)))))))</f>
        <v>0</v>
      </c>
      <c r="S74" s="97" t="s">
        <v>2</v>
      </c>
      <c r="T74" s="250"/>
      <c r="U74" s="118">
        <f>MAX(AC74:AE74)</f>
        <v>0</v>
      </c>
      <c r="V74" s="250"/>
      <c r="W74" s="118">
        <f>MAX(AF74:AH74)</f>
        <v>0</v>
      </c>
      <c r="X74" s="250"/>
      <c r="Y74" s="118">
        <f>MAX(AI74:AK74)</f>
        <v>0</v>
      </c>
      <c r="Z74" s="388">
        <f>(U74+W74+Y74)/3</f>
        <v>0</v>
      </c>
      <c r="AA74" s="389"/>
      <c r="AB74" s="390"/>
      <c r="AC74" s="297" t="b">
        <f>IF(T74="P",VLOOKUP(M67,'BAREMES TT'!$AI$4:$AL$25,2))</f>
        <v>0</v>
      </c>
      <c r="AD74" s="298" t="b">
        <f>IF(T74="F",VLOOKUP(N67,'BAREMES TT'!$AI$4:$AL$25,3))</f>
        <v>0</v>
      </c>
      <c r="AE74" s="305" t="b">
        <f>IF(T74="E",VLOOKUP(O67,'BAREMES TT'!$AI$4:$AL$25,4))</f>
        <v>0</v>
      </c>
      <c r="AF74" s="297" t="b">
        <f>IF(V74="P",VLOOKUP(M73,'BAREMES TT'!$AI$4:$AL$25,2))</f>
        <v>0</v>
      </c>
      <c r="AG74" s="298" t="b">
        <f>IF(V74="F",VLOOKUP(N73,'BAREMES TT'!$AI$4:$AL$25,3))</f>
        <v>0</v>
      </c>
      <c r="AH74" s="299" t="b">
        <f>IF(V74="E",VLOOKUP(O73,'BAREMES TT'!$AI$4:$AL$25,4))</f>
        <v>0</v>
      </c>
      <c r="AI74" s="297" t="b">
        <f>IF(X74="P",VLOOKUP(M79,'BAREMES TT'!$AI$4:$AL$25,2))</f>
        <v>0</v>
      </c>
      <c r="AJ74" s="298" t="b">
        <f>IF(X74="F",VLOOKUP(N79,'BAREMES TT'!$AI$4:$AL$25,3))</f>
        <v>0</v>
      </c>
      <c r="AK74" s="298" t="b">
        <f>IF(X74="E",VLOOKUP(O79,'BAREMES TT'!$AI$4:$AL$25,4))</f>
        <v>0</v>
      </c>
      <c r="AL74" s="86"/>
      <c r="AM74" s="263" t="s">
        <v>126</v>
      </c>
      <c r="AN74" s="260">
        <f>RANK(AN73,AN73:AQ73)</f>
        <v>1</v>
      </c>
      <c r="AO74" s="260">
        <f>RANK(AO73,AN73:AQ73)</f>
        <v>1</v>
      </c>
      <c r="AP74" s="260">
        <f>RANK(AP73,AN73:AQ73)</f>
        <v>1</v>
      </c>
      <c r="AQ74" s="261">
        <f>RANK(AQ73,AN73:AQ73)</f>
        <v>1</v>
      </c>
    </row>
    <row r="75" spans="1:37" ht="16.5">
      <c r="A75" s="100" t="s">
        <v>25</v>
      </c>
      <c r="B75" s="76" t="s">
        <v>26</v>
      </c>
      <c r="C75" s="73" t="s">
        <v>37</v>
      </c>
      <c r="D75" s="133" t="s">
        <v>162</v>
      </c>
      <c r="E75" s="101"/>
      <c r="F75" s="75" t="s">
        <v>1</v>
      </c>
      <c r="G75" s="76" t="s">
        <v>8</v>
      </c>
      <c r="H75" s="77" t="s">
        <v>65</v>
      </c>
      <c r="I75" s="77" t="s">
        <v>66</v>
      </c>
      <c r="J75" s="77" t="s">
        <v>67</v>
      </c>
      <c r="K75" s="76" t="s">
        <v>56</v>
      </c>
      <c r="L75" s="78" t="s">
        <v>140</v>
      </c>
      <c r="M75" s="78" t="s">
        <v>144</v>
      </c>
      <c r="N75" s="78" t="s">
        <v>145</v>
      </c>
      <c r="O75" s="78" t="s">
        <v>146</v>
      </c>
      <c r="P75" s="73" t="s">
        <v>9</v>
      </c>
      <c r="Q75" s="102" t="s">
        <v>10</v>
      </c>
      <c r="R75" s="231" t="s">
        <v>7</v>
      </c>
      <c r="S75" s="97" t="s">
        <v>3</v>
      </c>
      <c r="T75" s="117"/>
      <c r="U75" s="118">
        <f>MAX(AC75:AE75)</f>
        <v>0</v>
      </c>
      <c r="V75" s="117"/>
      <c r="W75" s="118">
        <f>MAX(AF75:AH75)</f>
        <v>0</v>
      </c>
      <c r="X75" s="117"/>
      <c r="Y75" s="118">
        <f>MAX(AI75:AK75)</f>
        <v>0</v>
      </c>
      <c r="Z75" s="388">
        <f>(U75+W75+Y75)/3</f>
        <v>0</v>
      </c>
      <c r="AA75" s="389"/>
      <c r="AB75" s="390"/>
      <c r="AC75" s="300" t="b">
        <f>IF(T75="P",VLOOKUP(M68,'BAREMES TT'!$AI$4:$AL$25,2))</f>
        <v>0</v>
      </c>
      <c r="AD75" s="274" t="b">
        <f>IF(T75="F",VLOOKUP(N68,'BAREMES TT'!$AI$4:$AL$25,3))</f>
        <v>0</v>
      </c>
      <c r="AE75" s="306" t="b">
        <f>IF(T75="E",VLOOKUP(O68,'BAREMES TT'!$AI$4:$AL$25,4))</f>
        <v>0</v>
      </c>
      <c r="AF75" s="300" t="b">
        <f>IF(V75="P",VLOOKUP(M76,'BAREMES TT'!$AI$4:$AL$25,2))</f>
        <v>0</v>
      </c>
      <c r="AG75" s="274" t="b">
        <f>IF(V75="F",VLOOKUP(N76,'BAREMES TT'!$AI$4:$AL$25,3))</f>
        <v>0</v>
      </c>
      <c r="AH75" s="301" t="b">
        <f>IF(V75="E",VLOOKUP(O76,'BAREMES TT'!$AI$4:$AL$25,4))</f>
        <v>0</v>
      </c>
      <c r="AI75" s="300" t="b">
        <f>IF(X75="P",VLOOKUP(M82,'BAREMES TT'!$AI$4:$AL$25,2))</f>
        <v>0</v>
      </c>
      <c r="AJ75" s="274" t="b">
        <f>IF(X75="F",VLOOKUP(N82,'BAREMES TT'!$AI$4:$AL$25,3))</f>
        <v>0</v>
      </c>
      <c r="AK75" s="274" t="b">
        <f>IF(X75="E",VLOOKUP(O82,'BAREMES TT'!$AI$4:$AL$25,4))</f>
        <v>0</v>
      </c>
    </row>
    <row r="76" spans="1:37" ht="16.5">
      <c r="A76" s="87">
        <f>A68</f>
        <v>0</v>
      </c>
      <c r="B76" s="266" t="str">
        <f>IF(AN70=1,AN66,IF(AO70=1,AO66,IF(AP70=1,AP66,IF(AQ70=1,AQ66))))</f>
        <v>N2</v>
      </c>
      <c r="C76" s="88">
        <f>P64</f>
        <v>0</v>
      </c>
      <c r="D76" s="108">
        <f>D68</f>
        <v>0</v>
      </c>
      <c r="E76" s="90" t="s">
        <v>3</v>
      </c>
      <c r="F76" s="91"/>
      <c r="G76" s="92">
        <f>F76-F77</f>
        <v>0</v>
      </c>
      <c r="H76" s="93"/>
      <c r="I76" s="93"/>
      <c r="J76" s="93"/>
      <c r="K76" s="92">
        <f>F76-(H76+I76+J76)</f>
        <v>0</v>
      </c>
      <c r="L76" s="92">
        <f>H76+I76+J76</f>
        <v>0</v>
      </c>
      <c r="M76" s="94" t="e">
        <f>J76/F76</f>
        <v>#DIV/0!</v>
      </c>
      <c r="N76" s="94" t="e">
        <f>(I76/F76)</f>
        <v>#DIV/0!</v>
      </c>
      <c r="O76" s="94" t="e">
        <f>(H76/F76)</f>
        <v>#DIV/0!</v>
      </c>
      <c r="P76" s="92">
        <f>F76+F77</f>
        <v>0</v>
      </c>
      <c r="Q76" s="95" t="e">
        <f>L76/P76</f>
        <v>#DIV/0!</v>
      </c>
      <c r="R76" s="232" t="b">
        <f>IF(AND(A76="g",B76="n2"),VLOOKUP(Q76,vol,2),IF(AND(A76="g",B76="n1"),VLOOKUP(Q76,VO,2),IF(AND(A76="g",B76="NA"),VLOOKUP(Q76,VOO,2),IF(AND(A76="f",B76="n2"),VLOOKUP(Q76,VOLF,2),IF(AND(A76="f",B76="n1"),VLOOKUP(Q76,VOF,2),IF(AND(A76="f",B76="NA"),VLOOKUP(Q76,VOO,2)))))))</f>
        <v>0</v>
      </c>
      <c r="S76" s="97" t="s">
        <v>4</v>
      </c>
      <c r="T76" s="117"/>
      <c r="U76" s="118">
        <f>MAX(AC76:AE76)</f>
        <v>0</v>
      </c>
      <c r="V76" s="251"/>
      <c r="W76" s="118">
        <f>MAX(AF76:AH76)</f>
        <v>0</v>
      </c>
      <c r="X76" s="270"/>
      <c r="Y76" s="118">
        <f>MAX(AI76:AK76)</f>
        <v>0</v>
      </c>
      <c r="Z76" s="388">
        <f>(U76+W76+Y76)/3</f>
        <v>0</v>
      </c>
      <c r="AA76" s="389"/>
      <c r="AB76" s="390"/>
      <c r="AC76" s="300" t="b">
        <f>IF(T76="P",VLOOKUP(M70,'BAREMES TT'!$AI$4:$AL$25,2))</f>
        <v>0</v>
      </c>
      <c r="AD76" s="274" t="b">
        <f>IF(T76="F",VLOOKUP(N70,'BAREMES TT'!$AI$4:$AL$25,3))</f>
        <v>0</v>
      </c>
      <c r="AE76" s="306" t="b">
        <f>IF(T76="E",VLOOKUP(O70,'BAREMES TT'!$AI$4:$AL$25,4))</f>
        <v>0</v>
      </c>
      <c r="AF76" s="300" t="b">
        <f>IF(V76="P",VLOOKUP(M74,'BAREMES TT'!$AI$4:$AL$25,2))</f>
        <v>0</v>
      </c>
      <c r="AG76" s="274" t="b">
        <f>IF(V76="F",VLOOKUP(N74,'BAREMES TT'!$AI$4:$AL$25,3))</f>
        <v>0</v>
      </c>
      <c r="AH76" s="301" t="b">
        <f>IF(V76="E",VLOOKUP(O74,'BAREMES TT'!$AI$4:$AL$25,4))</f>
        <v>0</v>
      </c>
      <c r="AI76" s="300" t="b">
        <f>IF(X76="P",VLOOKUP(M83,'BAREMES TT'!$AI$4:$AL$25,2))</f>
        <v>0</v>
      </c>
      <c r="AJ76" s="274" t="b">
        <f>IF(X76="F",VLOOKUP(N83,'BAREMES TT'!$AI$4:$AL$25,3))</f>
        <v>0</v>
      </c>
      <c r="AK76" s="274" t="b">
        <f>IF(X76="E",VLOOKUP(O83,'BAREMES TT'!$AI$4:$AL$25,4))</f>
        <v>0</v>
      </c>
    </row>
    <row r="77" spans="1:37" ht="17.25" thickBot="1">
      <c r="A77" s="109">
        <f>A71</f>
        <v>0</v>
      </c>
      <c r="B77" s="266" t="str">
        <f>IF(AN74=1,AN66,IF(AO74=1,AO66,IF(AP74=1,AP66,IF(AQ74=1,AQ66))))</f>
        <v>N2</v>
      </c>
      <c r="C77" s="110">
        <f>P64</f>
        <v>0</v>
      </c>
      <c r="D77" s="122">
        <f>D71</f>
        <v>0</v>
      </c>
      <c r="E77" s="112" t="s">
        <v>64</v>
      </c>
      <c r="F77" s="113"/>
      <c r="G77" s="114">
        <f>F77-F76</f>
        <v>0</v>
      </c>
      <c r="H77" s="115"/>
      <c r="I77" s="115"/>
      <c r="J77" s="115"/>
      <c r="K77" s="114">
        <f>F77-(H77+I77+J77)</f>
        <v>0</v>
      </c>
      <c r="L77" s="92">
        <f>H77+I77+J77</f>
        <v>0</v>
      </c>
      <c r="M77" s="94" t="e">
        <f>J77/F77</f>
        <v>#DIV/0!</v>
      </c>
      <c r="N77" s="94" t="e">
        <f>(I77/F77)</f>
        <v>#DIV/0!</v>
      </c>
      <c r="O77" s="94" t="e">
        <f>(H77/F77)</f>
        <v>#DIV/0!</v>
      </c>
      <c r="P77" s="114">
        <f>P76</f>
        <v>0</v>
      </c>
      <c r="Q77" s="116" t="e">
        <f>L77/P77</f>
        <v>#DIV/0!</v>
      </c>
      <c r="R77" s="234" t="b">
        <f>IF(AND(A77="g",B77="n2"),VLOOKUP(Q77,vol,2),IF(AND(A77="g",B77="n1"),VLOOKUP(Q77,VO,2),IF(AND(A77="g",B77="NA"),VLOOKUP(Q77,VOO,2),IF(AND(A77="f",B77="n2"),VLOOKUP(Q77,VOLF,2),IF(AND(A77="f",B77="n1"),VLOOKUP(Q77,VOF,2),IF(AND(A77="f",B77="NA"),VLOOKUP(Q77,VOO,2)))))))</f>
        <v>0</v>
      </c>
      <c r="S77" s="252" t="s">
        <v>64</v>
      </c>
      <c r="T77" s="253"/>
      <c r="U77" s="118">
        <f>MAX(AC77:AE77)</f>
        <v>0</v>
      </c>
      <c r="V77" s="254"/>
      <c r="W77" s="118">
        <f>MAX(AF77:AH77)</f>
        <v>0</v>
      </c>
      <c r="X77" s="271"/>
      <c r="Y77" s="118">
        <f>MAX(AI77:AK77)</f>
        <v>0</v>
      </c>
      <c r="Z77" s="388">
        <f>(U77+W77+Y77)/3</f>
        <v>0</v>
      </c>
      <c r="AA77" s="389"/>
      <c r="AB77" s="390"/>
      <c r="AC77" s="302" t="b">
        <f>IF(T77="P",VLOOKUP(M71,'BAREMES TT'!$AI$4:$AL$25,2))</f>
        <v>0</v>
      </c>
      <c r="AD77" s="303" t="b">
        <f>IF(T77="F",VLOOKUP(N71,'BAREMES TT'!$AI$4:$AL$25,3))</f>
        <v>0</v>
      </c>
      <c r="AE77" s="307" t="b">
        <f>IF(T77="E",VLOOKUP(O71,'BAREMES TT'!$AI$4:$AL$25,4))</f>
        <v>0</v>
      </c>
      <c r="AF77" s="302" t="b">
        <f>IF(V77="P",VLOOKUP(M77,'BAREMES TT'!$AI$4:$AL$25,2))</f>
        <v>0</v>
      </c>
      <c r="AG77" s="303" t="b">
        <f>IF(V77="F",VLOOKUP(N77,'BAREMES TT'!$AI$4:$AL$25,3))</f>
        <v>0</v>
      </c>
      <c r="AH77" s="304" t="b">
        <f>IF(V77="E",VLOOKUP(O77,'BAREMES TT'!$AI$4:$AL$25,4))</f>
        <v>0</v>
      </c>
      <c r="AI77" s="302" t="b">
        <f>IF(X77="P",VLOOKUP(M80,'BAREMES TT'!$AI$4:$AL$25,2))</f>
        <v>0</v>
      </c>
      <c r="AJ77" s="303" t="b">
        <f>IF(X77="F",VLOOKUP(N80,'BAREMES TT'!$AI$4:$AL$25,3))</f>
        <v>0</v>
      </c>
      <c r="AK77" s="303" t="b">
        <f>IF(X77="E",VLOOKUP(O80,'BAREMES TT'!$AI$4:$AL$25,4))</f>
        <v>0</v>
      </c>
    </row>
    <row r="78" spans="1:39" ht="16.5">
      <c r="A78" s="71" t="s">
        <v>25</v>
      </c>
      <c r="B78" s="72" t="s">
        <v>26</v>
      </c>
      <c r="C78" s="73" t="s">
        <v>37</v>
      </c>
      <c r="D78" s="132" t="s">
        <v>163</v>
      </c>
      <c r="E78" s="74"/>
      <c r="F78" s="75" t="s">
        <v>1</v>
      </c>
      <c r="G78" s="76" t="s">
        <v>8</v>
      </c>
      <c r="H78" s="77" t="s">
        <v>65</v>
      </c>
      <c r="I78" s="77" t="s">
        <v>66</v>
      </c>
      <c r="J78" s="77" t="s">
        <v>67</v>
      </c>
      <c r="K78" s="76" t="s">
        <v>56</v>
      </c>
      <c r="L78" s="78" t="s">
        <v>140</v>
      </c>
      <c r="M78" s="78" t="s">
        <v>144</v>
      </c>
      <c r="N78" s="78" t="s">
        <v>145</v>
      </c>
      <c r="O78" s="78" t="s">
        <v>146</v>
      </c>
      <c r="P78" s="76" t="s">
        <v>9</v>
      </c>
      <c r="Q78" s="72" t="s">
        <v>10</v>
      </c>
      <c r="R78" s="79" t="s">
        <v>7</v>
      </c>
      <c r="S78" s="391" t="s">
        <v>46</v>
      </c>
      <c r="T78" s="392"/>
      <c r="U78" s="395" t="s">
        <v>175</v>
      </c>
      <c r="V78" s="395"/>
      <c r="W78" s="395" t="s">
        <v>47</v>
      </c>
      <c r="X78" s="395"/>
      <c r="Y78" s="395" t="s">
        <v>176</v>
      </c>
      <c r="Z78" s="395"/>
      <c r="AA78" s="397" t="s">
        <v>23</v>
      </c>
      <c r="AB78" s="398"/>
      <c r="AC78" s="241"/>
      <c r="AD78" s="241"/>
      <c r="AE78" s="241"/>
      <c r="AF78" s="241"/>
      <c r="AG78" s="84"/>
      <c r="AH78" s="84"/>
      <c r="AI78" s="84"/>
      <c r="AJ78" s="85"/>
      <c r="AK78" s="85"/>
      <c r="AL78" s="86"/>
      <c r="AM78" s="70"/>
    </row>
    <row r="79" spans="1:39" ht="16.5">
      <c r="A79" s="87">
        <f>A67</f>
        <v>0</v>
      </c>
      <c r="B79" s="266" t="str">
        <f>IF(AN68=1,AN66,IF(AO68=1,AO66,IF(AP68=1,AP66,IF(AQ68=1,AQ66))))</f>
        <v>N2</v>
      </c>
      <c r="C79" s="88">
        <f>P64</f>
        <v>0</v>
      </c>
      <c r="D79" s="244">
        <f>D67</f>
        <v>0</v>
      </c>
      <c r="E79" s="90" t="s">
        <v>2</v>
      </c>
      <c r="F79" s="91"/>
      <c r="G79" s="92">
        <f>F79-F80</f>
        <v>0</v>
      </c>
      <c r="H79" s="93"/>
      <c r="I79" s="93"/>
      <c r="J79" s="93"/>
      <c r="K79" s="92">
        <f>F79-(H79+I79+J79)</f>
        <v>0</v>
      </c>
      <c r="L79" s="92">
        <f>H79+I79+J79</f>
        <v>0</v>
      </c>
      <c r="M79" s="94" t="e">
        <f>J79/F79</f>
        <v>#DIV/0!</v>
      </c>
      <c r="N79" s="94" t="e">
        <f>(I79/F79)</f>
        <v>#DIV/0!</v>
      </c>
      <c r="O79" s="94" t="e">
        <f>(H79/F79)</f>
        <v>#DIV/0!</v>
      </c>
      <c r="P79" s="92">
        <f>F79+F80</f>
        <v>0</v>
      </c>
      <c r="Q79" s="95" t="e">
        <f>L79/P79</f>
        <v>#DIV/0!</v>
      </c>
      <c r="R79" s="232" t="b">
        <f>IF(AND(A79="g",B79="n2"),VLOOKUP(Q79,vol,2),IF(AND(A79="g",B79="n1"),VLOOKUP(Q79,VO,2),IF(AND(A79="g",B79="NA"),VLOOKUP(Q79,VOO,2),IF(AND(A79="f",B79="n2"),VLOOKUP(Q79,VOLF,2),IF(AND(A79="f",B79="n1"),VLOOKUP(Q79,VOF,2),IF(AND(A79="f",B79="NA"),VLOOKUP(Q79,VOO,2)))))))</f>
        <v>0</v>
      </c>
      <c r="S79" s="393"/>
      <c r="T79" s="394"/>
      <c r="U79" s="396"/>
      <c r="V79" s="396"/>
      <c r="W79" s="396"/>
      <c r="X79" s="396"/>
      <c r="Y79" s="396"/>
      <c r="Z79" s="396"/>
      <c r="AA79" s="399"/>
      <c r="AB79" s="400"/>
      <c r="AC79" s="241"/>
      <c r="AD79" s="241"/>
      <c r="AE79" s="241"/>
      <c r="AF79" s="241"/>
      <c r="AG79" s="84"/>
      <c r="AH79" s="84"/>
      <c r="AI79" s="84"/>
      <c r="AJ79" s="85"/>
      <c r="AK79" s="85"/>
      <c r="AL79" s="86"/>
      <c r="AM79" s="70"/>
    </row>
    <row r="80" spans="1:39" ht="17.25" thickBot="1">
      <c r="A80" s="109">
        <f>A71</f>
        <v>0</v>
      </c>
      <c r="B80" s="266" t="str">
        <f>IF(AN74=1,AN66,IF(AO74=1,AO66,IF(AP74=1,AP66,IF(AQ74=1,AQ66))))</f>
        <v>N2</v>
      </c>
      <c r="C80" s="110">
        <f>P64</f>
        <v>0</v>
      </c>
      <c r="D80" s="245">
        <f>D71</f>
        <v>0</v>
      </c>
      <c r="E80" s="112" t="s">
        <v>64</v>
      </c>
      <c r="F80" s="113"/>
      <c r="G80" s="114">
        <f>F80-F79</f>
        <v>0</v>
      </c>
      <c r="H80" s="115"/>
      <c r="I80" s="115"/>
      <c r="J80" s="115"/>
      <c r="K80" s="114">
        <f>F80-(H80+I80+J80)</f>
        <v>0</v>
      </c>
      <c r="L80" s="92">
        <f>H80+I80+J80</f>
        <v>0</v>
      </c>
      <c r="M80" s="94" t="e">
        <f>J80/F80</f>
        <v>#DIV/0!</v>
      </c>
      <c r="N80" s="94" t="e">
        <f>(I80/F80)</f>
        <v>#DIV/0!</v>
      </c>
      <c r="O80" s="94" t="e">
        <f>(H80/F80)</f>
        <v>#DIV/0!</v>
      </c>
      <c r="P80" s="114">
        <f>P79</f>
        <v>0</v>
      </c>
      <c r="Q80" s="116" t="e">
        <f>L80/P80</f>
        <v>#DIV/0!</v>
      </c>
      <c r="R80" s="234" t="b">
        <f>IF(AND(A80="g",B80="n2"),VLOOKUP(Q80,vol,2),IF(AND(A80="g",B80="n1"),VLOOKUP(Q80,VO,2),IF(AND(A80="g",B80="NA"),VLOOKUP(Q80,VOO,2),IF(AND(A80="f",B80="n2"),VLOOKUP(Q80,VOLF,2),IF(AND(A80="f",B80="n1"),VLOOKUP(Q80,VOF,2),IF(AND(A80="f",B80="NA"),VLOOKUP(Q80,VOO,2)))))))</f>
        <v>0</v>
      </c>
      <c r="S80" s="403">
        <f>D67</f>
        <v>0</v>
      </c>
      <c r="T80" s="404"/>
      <c r="U80" s="405">
        <f>W68</f>
        <v>0</v>
      </c>
      <c r="V80" s="406"/>
      <c r="W80" s="405" t="e">
        <f>AB68</f>
        <v>#N/A</v>
      </c>
      <c r="X80" s="406"/>
      <c r="Y80" s="405">
        <f>Z74</f>
        <v>0</v>
      </c>
      <c r="Z80" s="406"/>
      <c r="AA80" s="401" t="e">
        <f>U80+W80+Y80</f>
        <v>#N/A</v>
      </c>
      <c r="AB80" s="402"/>
      <c r="AC80" s="241"/>
      <c r="AD80" s="241"/>
      <c r="AE80" s="241"/>
      <c r="AF80" s="241"/>
      <c r="AG80" s="84"/>
      <c r="AH80" s="84"/>
      <c r="AI80" s="84"/>
      <c r="AJ80" s="85"/>
      <c r="AK80" s="85"/>
      <c r="AL80" s="86"/>
      <c r="AM80" s="70"/>
    </row>
    <row r="81" spans="1:32" ht="16.5">
      <c r="A81" s="100" t="s">
        <v>25</v>
      </c>
      <c r="B81" s="76" t="s">
        <v>26</v>
      </c>
      <c r="C81" s="73" t="s">
        <v>37</v>
      </c>
      <c r="D81" s="133" t="s">
        <v>164</v>
      </c>
      <c r="E81" s="101"/>
      <c r="F81" s="75" t="s">
        <v>1</v>
      </c>
      <c r="G81" s="76" t="s">
        <v>8</v>
      </c>
      <c r="H81" s="77" t="s">
        <v>65</v>
      </c>
      <c r="I81" s="77" t="s">
        <v>66</v>
      </c>
      <c r="J81" s="77" t="s">
        <v>67</v>
      </c>
      <c r="K81" s="76" t="s">
        <v>56</v>
      </c>
      <c r="L81" s="78" t="s">
        <v>140</v>
      </c>
      <c r="M81" s="78" t="s">
        <v>144</v>
      </c>
      <c r="N81" s="78" t="s">
        <v>145</v>
      </c>
      <c r="O81" s="78" t="s">
        <v>146</v>
      </c>
      <c r="P81" s="73" t="s">
        <v>9</v>
      </c>
      <c r="Q81" s="102" t="s">
        <v>10</v>
      </c>
      <c r="R81" s="231" t="s">
        <v>7</v>
      </c>
      <c r="S81" s="403">
        <f>D68</f>
        <v>0</v>
      </c>
      <c r="T81" s="404"/>
      <c r="U81" s="405">
        <f>W69</f>
        <v>0</v>
      </c>
      <c r="V81" s="406"/>
      <c r="W81" s="405" t="e">
        <f>AB69</f>
        <v>#N/A</v>
      </c>
      <c r="X81" s="406"/>
      <c r="Y81" s="405">
        <f>Z75</f>
        <v>0</v>
      </c>
      <c r="Z81" s="406"/>
      <c r="AA81" s="401" t="e">
        <f>U81+W81+Y81</f>
        <v>#N/A</v>
      </c>
      <c r="AB81" s="402"/>
      <c r="AC81" s="68"/>
      <c r="AD81" s="68"/>
      <c r="AE81" s="68"/>
      <c r="AF81" s="69"/>
    </row>
    <row r="82" spans="1:32" ht="15">
      <c r="A82" s="87">
        <f>A68</f>
        <v>0</v>
      </c>
      <c r="B82" s="266" t="str">
        <f>IF(AN68=1,AN66,IF(AO68=1,AO66,IF(AP68=1,AP66,IF(AQ68=1,AQ66))))</f>
        <v>N2</v>
      </c>
      <c r="C82" s="88">
        <f>P64</f>
        <v>0</v>
      </c>
      <c r="D82" s="108">
        <f>D68</f>
        <v>0</v>
      </c>
      <c r="E82" s="90" t="s">
        <v>3</v>
      </c>
      <c r="F82" s="91"/>
      <c r="G82" s="92">
        <f>F82-F83</f>
        <v>0</v>
      </c>
      <c r="H82" s="93"/>
      <c r="I82" s="93"/>
      <c r="J82" s="93"/>
      <c r="K82" s="92">
        <f>F82-(H82+I82+J82)</f>
        <v>0</v>
      </c>
      <c r="L82" s="92">
        <f>H82+I82+J82</f>
        <v>0</v>
      </c>
      <c r="M82" s="94" t="e">
        <f>J82/F82</f>
        <v>#DIV/0!</v>
      </c>
      <c r="N82" s="94" t="e">
        <f>(I82/F82)</f>
        <v>#DIV/0!</v>
      </c>
      <c r="O82" s="94" t="e">
        <f>(H82/F82)</f>
        <v>#DIV/0!</v>
      </c>
      <c r="P82" s="92">
        <f>F82+F83</f>
        <v>0</v>
      </c>
      <c r="Q82" s="95" t="e">
        <f>L82/P82</f>
        <v>#DIV/0!</v>
      </c>
      <c r="R82" s="232" t="b">
        <f>IF(AND(A82="g",B82="n2"),VLOOKUP(Q82,vol,2),IF(AND(A82="g",B82="n1"),VLOOKUP(Q82,VO,2),IF(AND(A82="g",B82="NA"),VLOOKUP(Q82,VOO,2),IF(AND(A82="f",B82="n2"),VLOOKUP(Q82,VOLF,2),IF(AND(A82="f",B82="n1"),VLOOKUP(Q82,VOF,2),IF(AND(A82="f",B82="NA"),VLOOKUP(Q82,VOO,2)))))))</f>
        <v>0</v>
      </c>
      <c r="S82" s="403">
        <f>D70</f>
        <v>0</v>
      </c>
      <c r="T82" s="404"/>
      <c r="U82" s="405">
        <f>W70</f>
        <v>0</v>
      </c>
      <c r="V82" s="406"/>
      <c r="W82" s="405" t="e">
        <f>AB70</f>
        <v>#N/A</v>
      </c>
      <c r="X82" s="406"/>
      <c r="Y82" s="405">
        <f>Z76</f>
        <v>0</v>
      </c>
      <c r="Z82" s="406"/>
      <c r="AA82" s="401" t="e">
        <f>U82+W82+Y82</f>
        <v>#N/A</v>
      </c>
      <c r="AB82" s="402"/>
      <c r="AC82" s="235"/>
      <c r="AD82" s="236"/>
      <c r="AE82" s="236"/>
      <c r="AF82" s="237"/>
    </row>
    <row r="83" spans="1:35" ht="17.25" thickBot="1">
      <c r="A83" s="109">
        <f>A70</f>
        <v>0</v>
      </c>
      <c r="B83" s="267" t="str">
        <f>IF(AN72=1,AN66,IF(AO72=1,AO66,IF(AP72=1,AP66,IF(AQ72=1,AQ66))))</f>
        <v>N2</v>
      </c>
      <c r="C83" s="110">
        <f>P64</f>
        <v>0</v>
      </c>
      <c r="D83" s="122">
        <f>D70</f>
        <v>0</v>
      </c>
      <c r="E83" s="112" t="s">
        <v>4</v>
      </c>
      <c r="F83" s="113"/>
      <c r="G83" s="114">
        <f>F83-F82</f>
        <v>0</v>
      </c>
      <c r="H83" s="115"/>
      <c r="I83" s="115"/>
      <c r="J83" s="115"/>
      <c r="K83" s="114">
        <f>F83-(H83+I83+J83)</f>
        <v>0</v>
      </c>
      <c r="L83" s="114">
        <f>H83+I83+J83</f>
        <v>0</v>
      </c>
      <c r="M83" s="233" t="e">
        <f>J83/F83</f>
        <v>#DIV/0!</v>
      </c>
      <c r="N83" s="233" t="e">
        <f>(I83/F83)</f>
        <v>#DIV/0!</v>
      </c>
      <c r="O83" s="233" t="e">
        <f>(H83/F83)</f>
        <v>#DIV/0!</v>
      </c>
      <c r="P83" s="114">
        <f>P82</f>
        <v>0</v>
      </c>
      <c r="Q83" s="116" t="e">
        <f>L83/P83</f>
        <v>#DIV/0!</v>
      </c>
      <c r="R83" s="234" t="b">
        <f>IF(AND(A83="g",B83="n2"),VLOOKUP(Q83,vol,2),IF(AND(A83="g",B83="n1"),VLOOKUP(Q83,VO,2),IF(AND(A83="g",B83="NA"),VLOOKUP(Q83,VOO,2),IF(AND(A83="f",B83="n2"),VLOOKUP(Q83,VOLF,2),IF(AND(A83="f",B83="n1"),VLOOKUP(Q83,VOF,2),IF(AND(A83="f",B83="NA"),VLOOKUP(Q83,VOO,2)))))))</f>
        <v>0</v>
      </c>
      <c r="S83" s="407">
        <f>D71</f>
        <v>0</v>
      </c>
      <c r="T83" s="408"/>
      <c r="U83" s="409">
        <f>W71</f>
        <v>0</v>
      </c>
      <c r="V83" s="410"/>
      <c r="W83" s="409" t="e">
        <f>AB71</f>
        <v>#N/A</v>
      </c>
      <c r="X83" s="410"/>
      <c r="Y83" s="409">
        <f>Z77</f>
        <v>0</v>
      </c>
      <c r="Z83" s="410"/>
      <c r="AA83" s="411" t="e">
        <f>U83+W83+Y83</f>
        <v>#N/A</v>
      </c>
      <c r="AB83" s="412"/>
      <c r="AC83" s="235"/>
      <c r="AD83" s="236"/>
      <c r="AE83" s="236"/>
      <c r="AF83" s="237"/>
      <c r="AI83" s="121"/>
    </row>
    <row r="84" spans="1:45" ht="17.25" thickBot="1">
      <c r="A84" s="324"/>
      <c r="B84" s="325"/>
      <c r="C84" s="326"/>
      <c r="D84" s="327"/>
      <c r="E84" s="328"/>
      <c r="F84" s="318"/>
      <c r="G84" s="317"/>
      <c r="H84" s="318"/>
      <c r="I84" s="318"/>
      <c r="J84" s="318"/>
      <c r="K84" s="317"/>
      <c r="L84" s="317"/>
      <c r="M84" s="319"/>
      <c r="N84" s="319"/>
      <c r="O84" s="319"/>
      <c r="P84" s="317"/>
      <c r="Q84" s="320"/>
      <c r="R84" s="317"/>
      <c r="S84" s="323"/>
      <c r="T84" s="323"/>
      <c r="U84" s="316"/>
      <c r="V84" s="315"/>
      <c r="W84" s="316"/>
      <c r="X84" s="315"/>
      <c r="Y84" s="316"/>
      <c r="Z84" s="315"/>
      <c r="AA84" s="321"/>
      <c r="AB84" s="322"/>
      <c r="AC84" s="235"/>
      <c r="AD84" s="236"/>
      <c r="AE84" s="236"/>
      <c r="AF84" s="237"/>
      <c r="AI84" s="121"/>
      <c r="AS84" s="60">
        <v>4</v>
      </c>
    </row>
    <row r="85" spans="1:45" ht="25.5" thickBot="1">
      <c r="A85" s="366" t="s">
        <v>45</v>
      </c>
      <c r="B85" s="367"/>
      <c r="C85" s="367"/>
      <c r="D85" s="367"/>
      <c r="E85" s="367"/>
      <c r="F85" s="368"/>
      <c r="G85" s="142" t="s">
        <v>79</v>
      </c>
      <c r="H85" s="143"/>
      <c r="I85" s="287"/>
      <c r="J85" s="286"/>
      <c r="L85" s="269" t="s">
        <v>131</v>
      </c>
      <c r="M85" s="269"/>
      <c r="P85" s="143"/>
      <c r="R85" s="288"/>
      <c r="S85" s="295"/>
      <c r="T85" s="288" t="s">
        <v>113</v>
      </c>
      <c r="U85" s="289"/>
      <c r="V85" s="289"/>
      <c r="W85" s="290"/>
      <c r="Y85" s="369"/>
      <c r="Z85" s="369"/>
      <c r="AA85" s="369"/>
      <c r="AB85" s="369"/>
      <c r="AC85" s="369"/>
      <c r="AD85" s="369"/>
      <c r="AE85" s="369"/>
      <c r="AF85" s="369"/>
      <c r="AG85" s="369"/>
      <c r="AH85" s="369"/>
      <c r="AI85" s="369"/>
      <c r="AJ85" s="369"/>
      <c r="AK85" s="369"/>
      <c r="AL85" s="369"/>
      <c r="AM85" s="369"/>
      <c r="AN85" s="369"/>
      <c r="AO85" s="369"/>
      <c r="AP85" s="369"/>
      <c r="AQ85" s="369"/>
      <c r="AR85" s="369"/>
      <c r="AS85" s="369"/>
    </row>
    <row r="86" spans="1:39" ht="25.5" thickBot="1">
      <c r="A86" s="62" t="s">
        <v>24</v>
      </c>
      <c r="B86" s="63"/>
      <c r="C86" s="63"/>
      <c r="D86" s="127"/>
      <c r="E86" s="63"/>
      <c r="F86" s="63"/>
      <c r="G86" s="64"/>
      <c r="H86" s="65">
        <v>1</v>
      </c>
      <c r="I86" s="65">
        <v>2</v>
      </c>
      <c r="J86" s="65">
        <v>3</v>
      </c>
      <c r="K86" s="66"/>
      <c r="L86" s="67" t="s">
        <v>0</v>
      </c>
      <c r="M86" s="67"/>
      <c r="N86" s="67"/>
      <c r="O86" s="67"/>
      <c r="P86" s="63"/>
      <c r="Q86" s="63"/>
      <c r="R86" s="63"/>
      <c r="S86" s="238"/>
      <c r="T86" s="238"/>
      <c r="U86" s="238"/>
      <c r="V86" s="238"/>
      <c r="W86" s="238"/>
      <c r="X86" s="238"/>
      <c r="Y86" s="238"/>
      <c r="Z86" s="238"/>
      <c r="AA86" s="238"/>
      <c r="AB86" s="238"/>
      <c r="AC86" s="239"/>
      <c r="AD86" s="83"/>
      <c r="AE86" s="83"/>
      <c r="AF86" s="83"/>
      <c r="AG86" s="68"/>
      <c r="AH86" s="68"/>
      <c r="AI86" s="68"/>
      <c r="AJ86" s="68"/>
      <c r="AK86" s="68"/>
      <c r="AL86" s="69"/>
      <c r="AM86" s="70"/>
    </row>
    <row r="87" spans="1:43" ht="16.5">
      <c r="A87" s="71" t="s">
        <v>25</v>
      </c>
      <c r="B87" s="72" t="s">
        <v>26</v>
      </c>
      <c r="C87" s="73" t="s">
        <v>37</v>
      </c>
      <c r="D87" s="132" t="s">
        <v>11</v>
      </c>
      <c r="E87" s="74"/>
      <c r="F87" s="75" t="s">
        <v>1</v>
      </c>
      <c r="G87" s="76" t="s">
        <v>8</v>
      </c>
      <c r="H87" s="77" t="s">
        <v>65</v>
      </c>
      <c r="I87" s="77" t="s">
        <v>66</v>
      </c>
      <c r="J87" s="77" t="s">
        <v>67</v>
      </c>
      <c r="K87" s="76" t="s">
        <v>56</v>
      </c>
      <c r="L87" s="78" t="s">
        <v>140</v>
      </c>
      <c r="M87" s="78" t="s">
        <v>144</v>
      </c>
      <c r="N87" s="78" t="s">
        <v>145</v>
      </c>
      <c r="O87" s="78" t="s">
        <v>146</v>
      </c>
      <c r="P87" s="73" t="s">
        <v>9</v>
      </c>
      <c r="Q87" s="72" t="s">
        <v>10</v>
      </c>
      <c r="R87" s="231" t="s">
        <v>7</v>
      </c>
      <c r="S87" s="370" t="s">
        <v>61</v>
      </c>
      <c r="T87" s="371"/>
      <c r="U87" s="371"/>
      <c r="V87" s="371"/>
      <c r="W87" s="372"/>
      <c r="X87" s="373" t="s">
        <v>60</v>
      </c>
      <c r="Y87" s="374"/>
      <c r="Z87" s="374"/>
      <c r="AA87" s="374"/>
      <c r="AB87" s="375"/>
      <c r="AC87" s="240"/>
      <c r="AD87" s="240"/>
      <c r="AE87" s="240"/>
      <c r="AF87" s="240"/>
      <c r="AG87" s="84"/>
      <c r="AH87" s="84"/>
      <c r="AI87" s="84"/>
      <c r="AJ87" s="85"/>
      <c r="AK87" s="85"/>
      <c r="AL87" s="86"/>
      <c r="AM87" s="258"/>
      <c r="AN87" s="264" t="s">
        <v>5</v>
      </c>
      <c r="AO87" s="264" t="s">
        <v>6</v>
      </c>
      <c r="AP87" s="264" t="s">
        <v>130</v>
      </c>
      <c r="AQ87" s="265" t="s">
        <v>130</v>
      </c>
    </row>
    <row r="88" spans="1:43" ht="16.5">
      <c r="A88" s="87">
        <f>H85</f>
        <v>0</v>
      </c>
      <c r="B88" s="266" t="str">
        <f>IF(AN89=1,AN87,IF(AO89=1,AO87,IF(AP89=1,AP87,IF(AQ89=1,AQ87))))</f>
        <v>N2</v>
      </c>
      <c r="C88" s="107">
        <f>P85</f>
        <v>0</v>
      </c>
      <c r="D88" s="89"/>
      <c r="E88" s="90" t="s">
        <v>2</v>
      </c>
      <c r="F88" s="91"/>
      <c r="G88" s="92">
        <f>F88-F89</f>
        <v>0</v>
      </c>
      <c r="H88" s="93"/>
      <c r="I88" s="93"/>
      <c r="J88" s="93"/>
      <c r="K88" s="92">
        <f>F88-(H88+I88+J88)</f>
        <v>0</v>
      </c>
      <c r="L88" s="92">
        <f>H88+I88+J88</f>
        <v>0</v>
      </c>
      <c r="M88" s="94" t="e">
        <f>J88/F88</f>
        <v>#DIV/0!</v>
      </c>
      <c r="N88" s="94" t="e">
        <f>(I88/F88)</f>
        <v>#DIV/0!</v>
      </c>
      <c r="O88" s="94" t="e">
        <f>(H88/F88)</f>
        <v>#DIV/0!</v>
      </c>
      <c r="P88" s="92">
        <f>F88+F89</f>
        <v>0</v>
      </c>
      <c r="Q88" s="95" t="e">
        <f>L88/P88</f>
        <v>#DIV/0!</v>
      </c>
      <c r="R88" s="232" t="b">
        <f>IF(AND(A88="g",B88="n2"),VLOOKUP(Q88,vol,2),IF(AND(A88="g",B88="n1"),VLOOKUP(Q88,VO,2),IF(AND(A88="g",B88="NA"),VLOOKUP(Q88,VOO,2),IF(AND(A88="f",B88="n2"),VLOOKUP(Q88,VOLF,2),IF(AND(A88="f",B88="n1"),VLOOKUP(Q88,VOF,2),IF(AND(A88="f",B88="NA"),VLOOKUP(Q88,VOO,2)))))))</f>
        <v>0</v>
      </c>
      <c r="S88" s="80"/>
      <c r="T88" s="81" t="s">
        <v>57</v>
      </c>
      <c r="U88" s="81" t="s">
        <v>58</v>
      </c>
      <c r="V88" s="81" t="s">
        <v>114</v>
      </c>
      <c r="W88" s="333" t="s">
        <v>175</v>
      </c>
      <c r="X88" s="80"/>
      <c r="Y88" s="81" t="s">
        <v>57</v>
      </c>
      <c r="Z88" s="81" t="s">
        <v>58</v>
      </c>
      <c r="AA88" s="81" t="s">
        <v>114</v>
      </c>
      <c r="AB88" s="333" t="s">
        <v>47</v>
      </c>
      <c r="AC88" s="240"/>
      <c r="AD88" s="240"/>
      <c r="AE88" s="240"/>
      <c r="AF88" s="240"/>
      <c r="AG88" s="84"/>
      <c r="AH88" s="84"/>
      <c r="AI88" s="84"/>
      <c r="AJ88" s="85"/>
      <c r="AK88" s="85"/>
      <c r="AL88" s="86"/>
      <c r="AM88" s="255" t="s">
        <v>2</v>
      </c>
      <c r="AN88" s="257">
        <f>H88+H94+H100</f>
        <v>0</v>
      </c>
      <c r="AO88" s="257">
        <f>I94+I100+I88</f>
        <v>0</v>
      </c>
      <c r="AP88" s="257">
        <f>J88+J94+J100</f>
        <v>0</v>
      </c>
      <c r="AQ88" s="259">
        <f>K88+K94+K100</f>
        <v>0</v>
      </c>
    </row>
    <row r="89" spans="1:43" ht="17.25" thickBot="1">
      <c r="A89" s="109">
        <f>H85</f>
        <v>0</v>
      </c>
      <c r="B89" s="266" t="str">
        <f>IF(AN91=1,AN87,IF(AO91=1,AO87,IF(AP91=1,AP87,IF(AQ91=1,AQ87))))</f>
        <v>N2</v>
      </c>
      <c r="C89" s="110">
        <f>P85</f>
        <v>0</v>
      </c>
      <c r="D89" s="111"/>
      <c r="E89" s="112" t="s">
        <v>3</v>
      </c>
      <c r="F89" s="113"/>
      <c r="G89" s="114">
        <f>F89-F88</f>
        <v>0</v>
      </c>
      <c r="H89" s="115"/>
      <c r="I89" s="115"/>
      <c r="J89" s="115"/>
      <c r="K89" s="114">
        <f>F89-(H89+I89+J89)</f>
        <v>0</v>
      </c>
      <c r="L89" s="92">
        <f>H89+I89+J89</f>
        <v>0</v>
      </c>
      <c r="M89" s="94" t="e">
        <f>J89/F89</f>
        <v>#DIV/0!</v>
      </c>
      <c r="N89" s="94" t="e">
        <f>(I89/F89)</f>
        <v>#DIV/0!</v>
      </c>
      <c r="O89" s="94" t="e">
        <f>(H89/F89)</f>
        <v>#DIV/0!</v>
      </c>
      <c r="P89" s="114">
        <f>P88</f>
        <v>0</v>
      </c>
      <c r="Q89" s="116" t="e">
        <f>L89/P89</f>
        <v>#DIV/0!</v>
      </c>
      <c r="R89" s="234" t="b">
        <f>IF(AND(A89="g",B89="n2"),VLOOKUP(Q89,vol,2),IF(AND(A89="g",B89="n1"),VLOOKUP(Q89,VO,2),IF(AND(A89="g",B89="NA"),VLOOKUP(Q89,VOO,2),IF(AND(A89="f",B89="n2"),VLOOKUP(Q89,VOLF,2),IF(AND(A89="f",B89="n1"),VLOOKUP(Q89,VOF,2),IF(AND(A89="f",B89="NA"),VLOOKUP(Q89,VOO,2)))))))</f>
        <v>0</v>
      </c>
      <c r="S89" s="97" t="s">
        <v>2</v>
      </c>
      <c r="T89" s="81" t="b">
        <f>R88</f>
        <v>0</v>
      </c>
      <c r="U89" s="81" t="b">
        <f>R94</f>
        <v>0</v>
      </c>
      <c r="V89" s="81" t="b">
        <f>R100</f>
        <v>0</v>
      </c>
      <c r="W89" s="99">
        <f>((T89+U89+V89)/60)*9</f>
        <v>0</v>
      </c>
      <c r="X89" s="97" t="s">
        <v>2</v>
      </c>
      <c r="Y89" s="272" t="e">
        <f>IF(A88="G",INDEX(Matrice_garçons,VLOOKUP(G88,NLigne_garçons,7),HLOOKUP(C88,NColonne_garçons,21)),INDEX(Matrice_filles,VLOOKUP(G88,NLigne_filles,8),HLOOKUP(C88,NColonne_filles,21)))</f>
        <v>#N/A</v>
      </c>
      <c r="Z89" s="272" t="e">
        <f>IF(A94="G",INDEX(Matrice_garçons,VLOOKUP(G94,NLigne_garçons,7),HLOOKUP(C94,NColonne_garçons,21)),INDEX(Matrice_filles,VLOOKUP(G94,NLigne_filles,8),HLOOKUP(C94,NColonne_filles,21)))</f>
        <v>#N/A</v>
      </c>
      <c r="AA89" s="272" t="e">
        <f>IF(A100="G",INDEX(Matrice_garçons,VLOOKUP(G100,NLigne_garçons,7),HLOOKUP(C100,NColonne_garçons,21)),INDEX(Matrice_filles,VLOOKUP(G100,NLigne_filles,8),HLOOKUP(C100,NColonne_filles,21)))</f>
        <v>#N/A</v>
      </c>
      <c r="AB89" s="99" t="e">
        <f>(Y89+Z89+AA89)/8.57</f>
        <v>#N/A</v>
      </c>
      <c r="AC89" s="240"/>
      <c r="AD89" s="240"/>
      <c r="AE89" s="240"/>
      <c r="AF89" s="240"/>
      <c r="AG89" s="84"/>
      <c r="AH89" s="84"/>
      <c r="AI89" s="84"/>
      <c r="AJ89" s="85"/>
      <c r="AK89" s="85"/>
      <c r="AL89" s="86"/>
      <c r="AM89" s="255" t="s">
        <v>126</v>
      </c>
      <c r="AN89" s="257">
        <f>RANK(AN88,AN88:AQ88)</f>
        <v>1</v>
      </c>
      <c r="AO89" s="257">
        <f>RANK(AO88,AN88:AQ88)</f>
        <v>1</v>
      </c>
      <c r="AP89" s="257">
        <f>RANK(AP88,AN88:AQ88)</f>
        <v>1</v>
      </c>
      <c r="AQ89" s="259">
        <f>RANK(AQ88,AN88:AQ88)</f>
        <v>1</v>
      </c>
    </row>
    <row r="90" spans="1:43" ht="16.5">
      <c r="A90" s="100" t="s">
        <v>25</v>
      </c>
      <c r="B90" s="76" t="s">
        <v>26</v>
      </c>
      <c r="C90" s="73" t="s">
        <v>37</v>
      </c>
      <c r="D90" s="133" t="s">
        <v>12</v>
      </c>
      <c r="E90" s="101"/>
      <c r="F90" s="75" t="s">
        <v>1</v>
      </c>
      <c r="G90" s="76" t="s">
        <v>8</v>
      </c>
      <c r="H90" s="77" t="s">
        <v>65</v>
      </c>
      <c r="I90" s="77" t="s">
        <v>66</v>
      </c>
      <c r="J90" s="77" t="s">
        <v>67</v>
      </c>
      <c r="K90" s="76" t="s">
        <v>56</v>
      </c>
      <c r="L90" s="78" t="s">
        <v>140</v>
      </c>
      <c r="M90" s="78" t="s">
        <v>144</v>
      </c>
      <c r="N90" s="78" t="s">
        <v>145</v>
      </c>
      <c r="O90" s="78" t="s">
        <v>146</v>
      </c>
      <c r="P90" s="73" t="s">
        <v>9</v>
      </c>
      <c r="Q90" s="102" t="s">
        <v>10</v>
      </c>
      <c r="R90" s="231" t="s">
        <v>7</v>
      </c>
      <c r="S90" s="97" t="s">
        <v>3</v>
      </c>
      <c r="T90" s="81" t="b">
        <f>R89</f>
        <v>0</v>
      </c>
      <c r="U90" s="81" t="b">
        <f>R97</f>
        <v>0</v>
      </c>
      <c r="V90" s="81" t="b">
        <f>R103</f>
        <v>0</v>
      </c>
      <c r="W90" s="99">
        <f>((T90+U90+V90)/60)*9</f>
        <v>0</v>
      </c>
      <c r="X90" s="97" t="s">
        <v>3</v>
      </c>
      <c r="Y90" s="272" t="e">
        <f>IF(A89="G",INDEX(Matrice_garçons,VLOOKUP(G89,NLigne_garçons,7),HLOOKUP(C89,NColonne_garçons,21)),INDEX(Matrice_filles,VLOOKUP(G89,NLigne_filles,8),HLOOKUP(C89,NColonne_filles,21)))</f>
        <v>#N/A</v>
      </c>
      <c r="Z90" s="272" t="e">
        <f>IF(A97="G",INDEX(Matrice_garçons,VLOOKUP(G97,NLigne_garçons,7),HLOOKUP(C97,NColonne_garçons,21)),INDEX(Matrice_filles,VLOOKUP(G97,NLigne_filles,8),HLOOKUP(C97,NColonne_filles,21)))</f>
        <v>#N/A</v>
      </c>
      <c r="AA90" s="272" t="e">
        <f>IF(A103="G",INDEX(Matrice_garçons,VLOOKUP(G103,NLigne_garçons,7),HLOOKUP(C103,NColonne_garçons,21)),INDEX(Matrice_filles,VLOOKUP(G103,NLigne_filles,8),HLOOKUP(C103,NColonne_filles,21)))</f>
        <v>#N/A</v>
      </c>
      <c r="AB90" s="99" t="e">
        <f>(Y90+Z90+AA90)/8.57</f>
        <v>#N/A</v>
      </c>
      <c r="AC90" s="68"/>
      <c r="AD90" s="68"/>
      <c r="AE90" s="68"/>
      <c r="AF90" s="69"/>
      <c r="AM90" s="255" t="s">
        <v>3</v>
      </c>
      <c r="AN90" s="257">
        <f>H89+H97+H103</f>
        <v>0</v>
      </c>
      <c r="AO90" s="257">
        <f>I89+I97+I103</f>
        <v>0</v>
      </c>
      <c r="AP90" s="257">
        <f>J89+J97+J103</f>
        <v>0</v>
      </c>
      <c r="AQ90" s="259">
        <f>K89+K97+K103</f>
        <v>0</v>
      </c>
    </row>
    <row r="91" spans="1:43" ht="16.5">
      <c r="A91" s="87">
        <f>A88</f>
        <v>0</v>
      </c>
      <c r="B91" s="266" t="str">
        <f>IF(AN93=1,AN87,IF(AO93=1,AO87,IF(AP93=1,AP87,IF(AQ93=1,AQ87))))</f>
        <v>N2</v>
      </c>
      <c r="C91" s="88">
        <f>P85</f>
        <v>0</v>
      </c>
      <c r="D91" s="242"/>
      <c r="E91" s="90" t="s">
        <v>4</v>
      </c>
      <c r="F91" s="91"/>
      <c r="G91" s="92">
        <f>F91-F92</f>
        <v>0</v>
      </c>
      <c r="H91" s="93"/>
      <c r="I91" s="93"/>
      <c r="J91" s="93"/>
      <c r="K91" s="92">
        <f>F91-(H91+I91+J91)</f>
        <v>0</v>
      </c>
      <c r="L91" s="92">
        <f>H91+I91+J91</f>
        <v>0</v>
      </c>
      <c r="M91" s="94" t="e">
        <f>J91/F91</f>
        <v>#DIV/0!</v>
      </c>
      <c r="N91" s="94" t="e">
        <f>(I91/F91)</f>
        <v>#DIV/0!</v>
      </c>
      <c r="O91" s="94" t="e">
        <f>(H91/F91)</f>
        <v>#DIV/0!</v>
      </c>
      <c r="P91" s="92">
        <f>F91+F92</f>
        <v>0</v>
      </c>
      <c r="Q91" s="95" t="e">
        <f>L91/P91</f>
        <v>#DIV/0!</v>
      </c>
      <c r="R91" s="232" t="b">
        <f>IF(AND(A91="g",B91="n2"),VLOOKUP(Q91,vol,2),IF(AND(A91="g",B91="n1"),VLOOKUP(Q91,VO,2),IF(AND(A91="g",B91="NA"),VLOOKUP(Q91,VOO,2),IF(AND(A91="f",B91="n2"),VLOOKUP(Q91,VOLF,2),IF(AND(A91="f",B91="n1"),VLOOKUP(Q91,VOF,2),IF(AND(A91="f",B91="NA"),VLOOKUP(Q91,VOO,2)))))))</f>
        <v>0</v>
      </c>
      <c r="S91" s="97" t="s">
        <v>4</v>
      </c>
      <c r="T91" s="81" t="b">
        <f>R91</f>
        <v>0</v>
      </c>
      <c r="U91" s="81" t="b">
        <f>R95</f>
        <v>0</v>
      </c>
      <c r="V91" s="81" t="b">
        <f>R104</f>
        <v>0</v>
      </c>
      <c r="W91" s="99">
        <f>((T91+U91+V91)/60)*9</f>
        <v>0</v>
      </c>
      <c r="X91" s="97" t="s">
        <v>4</v>
      </c>
      <c r="Y91" s="272" t="e">
        <f>IF(A91="G",INDEX(Matrice_garçons,VLOOKUP(G91,NLigne_garçons,7),HLOOKUP(C91,NColonne_garçons,21)),INDEX(Matrice_filles,VLOOKUP(G91,NLigne_filles,8),HLOOKUP(C91,NColonne_filles,21)))</f>
        <v>#N/A</v>
      </c>
      <c r="Z91" s="272" t="e">
        <f>IF(A95="G",INDEX(Matrice_garçons,VLOOKUP(G95,NLigne_garçons,7),HLOOKUP(C95,NColonne_garçons,21)),INDEX(Matrice_filles,VLOOKUP(G95,NLigne_filles,8),HLOOKUP(C95,NColonne_filles,21)))</f>
        <v>#N/A</v>
      </c>
      <c r="AA91" s="272" t="e">
        <f>IF(A104="G",INDEX(Matrice_garçons,VLOOKUP(G104,NLigne_garçons,7),HLOOKUP(C104,NColonne_garçons,21)),INDEX(Matrice_filles,VLOOKUP(G104,NLigne_filles,8),HLOOKUP(C104,NColonne_filles,21)))</f>
        <v>#N/A</v>
      </c>
      <c r="AB91" s="99" t="e">
        <f>(Y91+Z91+AA91)/8.57</f>
        <v>#N/A</v>
      </c>
      <c r="AC91" s="235"/>
      <c r="AD91" s="236"/>
      <c r="AE91" s="236"/>
      <c r="AF91" s="237"/>
      <c r="AM91" s="255" t="s">
        <v>126</v>
      </c>
      <c r="AN91" s="257">
        <f>RANK(AN90,AN90:AQ90)</f>
        <v>1</v>
      </c>
      <c r="AO91" s="257">
        <f>RANK(AO90,AN90:AQ90)</f>
        <v>1</v>
      </c>
      <c r="AP91" s="257">
        <f>RANK(AP90,AN90:AQ90)</f>
        <v>1</v>
      </c>
      <c r="AQ91" s="259">
        <f>RANK(AQ90,AN90:AQ90)</f>
        <v>1</v>
      </c>
    </row>
    <row r="92" spans="1:43" ht="17.25" thickBot="1">
      <c r="A92" s="109">
        <f>A89</f>
        <v>0</v>
      </c>
      <c r="B92" s="266" t="str">
        <f>IF(AN95=1,AN87,IF(AO95=1,AO87,IF(AP95=1,AP87,IF(AQ95=1,AQ87))))</f>
        <v>N2</v>
      </c>
      <c r="C92" s="110">
        <f>P85</f>
        <v>0</v>
      </c>
      <c r="D92" s="243"/>
      <c r="E92" s="112" t="s">
        <v>64</v>
      </c>
      <c r="F92" s="113"/>
      <c r="G92" s="114">
        <f>F92-F91</f>
        <v>0</v>
      </c>
      <c r="H92" s="115"/>
      <c r="I92" s="115"/>
      <c r="J92" s="115"/>
      <c r="K92" s="114">
        <f>F92-(H92+I92+J92)</f>
        <v>0</v>
      </c>
      <c r="L92" s="92">
        <f>H92+I92+J92</f>
        <v>0</v>
      </c>
      <c r="M92" s="94" t="e">
        <f>J92/F92</f>
        <v>#DIV/0!</v>
      </c>
      <c r="N92" s="94" t="e">
        <f>(I92/F92)</f>
        <v>#DIV/0!</v>
      </c>
      <c r="O92" s="94" t="e">
        <f>(H92/F92)</f>
        <v>#DIV/0!</v>
      </c>
      <c r="P92" s="114">
        <f>P91</f>
        <v>0</v>
      </c>
      <c r="Q92" s="116" t="e">
        <f>L92/P92</f>
        <v>#DIV/0!</v>
      </c>
      <c r="R92" s="234" t="b">
        <f>IF(AND(A92="g",B92="n2"),VLOOKUP(Q92,vol,2),IF(AND(A92="g",B92="n1"),VLOOKUP(Q92,VO,2),IF(AND(A92="g",B92="NA"),VLOOKUP(Q92,VOO,2),IF(AND(A92="f",B92="n2"),VLOOKUP(Q92,VOLF,2),IF(AND(A92="f",B92="n1"),VLOOKUP(Q92,VOF,2),IF(AND(A92="f",B92="NA"),VLOOKUP(Q92,VOO,2)))))))</f>
        <v>0</v>
      </c>
      <c r="S92" s="246" t="s">
        <v>64</v>
      </c>
      <c r="T92" s="247" t="b">
        <f>R92</f>
        <v>0</v>
      </c>
      <c r="U92" s="248" t="b">
        <f>R98</f>
        <v>0</v>
      </c>
      <c r="V92" s="249" t="b">
        <f>R101</f>
        <v>0</v>
      </c>
      <c r="W92" s="99">
        <f>((T92+U92+V92)/60)*9</f>
        <v>0</v>
      </c>
      <c r="X92" s="106" t="s">
        <v>64</v>
      </c>
      <c r="Y92" s="273" t="e">
        <f>IF(A92="G",INDEX(Matrice_garçons,VLOOKUP(G92,NLigne_garçons,7),HLOOKUP(C92,NColonne_garçons,21)),INDEX(Matrice_filles,VLOOKUP(G92,NLigne_filles,8),HLOOKUP(C92,NColonne_filles,21)))</f>
        <v>#N/A</v>
      </c>
      <c r="Z92" s="273" t="e">
        <f>IF(A98="G",INDEX(Matrice_garçons,VLOOKUP(G98,NLigne_garçons,7),HLOOKUP(C98,NColonne_garçons,21)),INDEX(Matrice_filles,VLOOKUP(G98,NLigne_filles,8),HLOOKUP(C98,NColonne_filles,21)))</f>
        <v>#N/A</v>
      </c>
      <c r="AA92" s="273" t="e">
        <f>IF(A101="G",INDEX(Matrice_garçons,VLOOKUP(G101,NLigne_garçons,7),HLOOKUP(C101,NColonne_garçons,21)),INDEX(Matrice_filles,VLOOKUP(G101,NLigne_filles,8),HLOOKUP(C101,NColonne_filles,21)))</f>
        <v>#N/A</v>
      </c>
      <c r="AB92" s="129" t="e">
        <f>(Y92+Z92+AA92)/8.57</f>
        <v>#N/A</v>
      </c>
      <c r="AC92" s="235"/>
      <c r="AD92" s="236"/>
      <c r="AE92" s="236"/>
      <c r="AF92" s="237"/>
      <c r="AI92" s="121"/>
      <c r="AM92" s="255" t="s">
        <v>4</v>
      </c>
      <c r="AN92" s="257">
        <f>H91+H95+H104</f>
        <v>0</v>
      </c>
      <c r="AO92" s="257">
        <f>I91+I104+I95</f>
        <v>0</v>
      </c>
      <c r="AP92" s="257">
        <f>J91+J95+J104</f>
        <v>0</v>
      </c>
      <c r="AQ92" s="259">
        <f>K91+K95+K104</f>
        <v>0</v>
      </c>
    </row>
    <row r="93" spans="1:43" ht="17.25" thickBot="1">
      <c r="A93" s="71" t="s">
        <v>25</v>
      </c>
      <c r="B93" s="72" t="s">
        <v>26</v>
      </c>
      <c r="C93" s="73" t="s">
        <v>37</v>
      </c>
      <c r="D93" s="132" t="s">
        <v>13</v>
      </c>
      <c r="E93" s="74"/>
      <c r="F93" s="75" t="s">
        <v>1</v>
      </c>
      <c r="G93" s="76" t="s">
        <v>8</v>
      </c>
      <c r="H93" s="77" t="s">
        <v>65</v>
      </c>
      <c r="I93" s="77" t="s">
        <v>66</v>
      </c>
      <c r="J93" s="77" t="s">
        <v>67</v>
      </c>
      <c r="K93" s="76" t="s">
        <v>56</v>
      </c>
      <c r="L93" s="78" t="s">
        <v>140</v>
      </c>
      <c r="M93" s="78" t="s">
        <v>144</v>
      </c>
      <c r="N93" s="78" t="s">
        <v>145</v>
      </c>
      <c r="O93" s="78" t="s">
        <v>146</v>
      </c>
      <c r="P93" s="76" t="s">
        <v>9</v>
      </c>
      <c r="Q93" s="72" t="s">
        <v>10</v>
      </c>
      <c r="R93" s="231" t="s">
        <v>7</v>
      </c>
      <c r="S93" s="376" t="s">
        <v>62</v>
      </c>
      <c r="T93" s="377"/>
      <c r="U93" s="377"/>
      <c r="V93" s="377"/>
      <c r="W93" s="377"/>
      <c r="X93" s="377"/>
      <c r="Y93" s="377"/>
      <c r="Z93" s="377"/>
      <c r="AA93" s="377"/>
      <c r="AB93" s="378"/>
      <c r="AC93" s="241"/>
      <c r="AD93" s="241"/>
      <c r="AE93" s="241"/>
      <c r="AF93" s="241"/>
      <c r="AG93" s="84"/>
      <c r="AH93" s="84"/>
      <c r="AI93" s="84"/>
      <c r="AJ93" s="85"/>
      <c r="AK93" s="85"/>
      <c r="AL93" s="86"/>
      <c r="AM93" s="255" t="s">
        <v>126</v>
      </c>
      <c r="AN93" s="257">
        <f>RANK(AN92,AN92:AQ92)</f>
        <v>1</v>
      </c>
      <c r="AO93" s="257">
        <f>RANK(AO92,AN92:AQ92)</f>
        <v>1</v>
      </c>
      <c r="AP93" s="257">
        <f>RANK(AP92,AN92:AQ92)</f>
        <v>1</v>
      </c>
      <c r="AQ93" s="259">
        <f>RANK(AQ92,AN92:AQ92)</f>
        <v>1</v>
      </c>
    </row>
    <row r="94" spans="1:43" ht="17.25" thickBot="1">
      <c r="A94" s="87">
        <f>A88</f>
        <v>0</v>
      </c>
      <c r="B94" s="266" t="str">
        <f>IF(AN89=1,AN87,IF(AO89=1,AO87,IF(AP89=1,AP87,IF(AQ89=1,AQ87))))</f>
        <v>N2</v>
      </c>
      <c r="C94" s="88">
        <f>P85</f>
        <v>0</v>
      </c>
      <c r="D94" s="244">
        <f>D88</f>
        <v>0</v>
      </c>
      <c r="E94" s="90" t="s">
        <v>2</v>
      </c>
      <c r="F94" s="91"/>
      <c r="G94" s="92">
        <f>F94-F95</f>
        <v>0</v>
      </c>
      <c r="H94" s="93"/>
      <c r="I94" s="93"/>
      <c r="J94" s="93"/>
      <c r="K94" s="92">
        <f>F94-(H94+I94+J94)</f>
        <v>0</v>
      </c>
      <c r="L94" s="92">
        <f>H94+I94+J94</f>
        <v>0</v>
      </c>
      <c r="M94" s="94" t="e">
        <f>J94/F94</f>
        <v>#DIV/0!</v>
      </c>
      <c r="N94" s="94" t="e">
        <f>(I94/F94)</f>
        <v>#DIV/0!</v>
      </c>
      <c r="O94" s="94" t="e">
        <f>(H94/F94)</f>
        <v>#DIV/0!</v>
      </c>
      <c r="P94" s="92">
        <f>F94+F95</f>
        <v>0</v>
      </c>
      <c r="Q94" s="95" t="e">
        <f>L94/P94</f>
        <v>#DIV/0!</v>
      </c>
      <c r="R94" s="232" t="b">
        <f>IF(AND(A94="g",B94="n2"),VLOOKUP(Q94,vol,2),IF(AND(A94="g",B94="n1"),VLOOKUP(Q94,VO,2),IF(AND(A94="g",B94="NA"),VLOOKUP(Q94,VOO,2),IF(AND(A94="f",B94="n2"),VLOOKUP(Q94,VOLF,2),IF(AND(A94="f",B94="n1"),VLOOKUP(Q94,VOF,2),IF(AND(A94="f",B94="NA"),VLOOKUP(Q94,VOO,2)))))))</f>
        <v>0</v>
      </c>
      <c r="S94" s="80"/>
      <c r="T94" s="90" t="s">
        <v>80</v>
      </c>
      <c r="U94" s="90" t="s">
        <v>7</v>
      </c>
      <c r="V94" s="90" t="s">
        <v>81</v>
      </c>
      <c r="W94" s="130" t="s">
        <v>7</v>
      </c>
      <c r="X94" s="90" t="s">
        <v>125</v>
      </c>
      <c r="Y94" s="130" t="s">
        <v>7</v>
      </c>
      <c r="Z94" s="379" t="s">
        <v>176</v>
      </c>
      <c r="AA94" s="380"/>
      <c r="AB94" s="381"/>
      <c r="AC94" s="382" t="s">
        <v>149</v>
      </c>
      <c r="AD94" s="383"/>
      <c r="AE94" s="383"/>
      <c r="AF94" s="382" t="s">
        <v>150</v>
      </c>
      <c r="AG94" s="383"/>
      <c r="AH94" s="384"/>
      <c r="AI94" s="385" t="s">
        <v>151</v>
      </c>
      <c r="AJ94" s="386"/>
      <c r="AK94" s="387"/>
      <c r="AL94" s="86"/>
      <c r="AM94" s="255" t="s">
        <v>64</v>
      </c>
      <c r="AN94" s="257">
        <f>H92+H98+H101</f>
        <v>0</v>
      </c>
      <c r="AO94" s="257">
        <f>I92+I98+I101</f>
        <v>0</v>
      </c>
      <c r="AP94" s="257">
        <f>J92+J98+J101</f>
        <v>0</v>
      </c>
      <c r="AQ94" s="259">
        <f>K92+K98+K101</f>
        <v>0</v>
      </c>
    </row>
    <row r="95" spans="1:43" ht="17.25" thickBot="1">
      <c r="A95" s="109">
        <f>A91</f>
        <v>0</v>
      </c>
      <c r="B95" s="266" t="str">
        <f>IF(AN93=1,AN87,IF(AO93=1,AO87,IF(AP93=1,AP87,IF(AQ93=1,AQ87))))</f>
        <v>N2</v>
      </c>
      <c r="C95" s="110">
        <f>P85</f>
        <v>0</v>
      </c>
      <c r="D95" s="245">
        <f>D91</f>
        <v>0</v>
      </c>
      <c r="E95" s="112" t="s">
        <v>4</v>
      </c>
      <c r="F95" s="113"/>
      <c r="G95" s="114">
        <f>F95-F94</f>
        <v>0</v>
      </c>
      <c r="H95" s="115"/>
      <c r="I95" s="115"/>
      <c r="J95" s="115"/>
      <c r="K95" s="114">
        <f>F95-(H95+I95+J95)</f>
        <v>0</v>
      </c>
      <c r="L95" s="92">
        <f>H95+I95+J95</f>
        <v>0</v>
      </c>
      <c r="M95" s="94" t="e">
        <f>J95/F95</f>
        <v>#DIV/0!</v>
      </c>
      <c r="N95" s="94" t="e">
        <f>(I95/F95)</f>
        <v>#DIV/0!</v>
      </c>
      <c r="O95" s="94" t="e">
        <f>(H95/F95)</f>
        <v>#DIV/0!</v>
      </c>
      <c r="P95" s="114">
        <f>P94</f>
        <v>0</v>
      </c>
      <c r="Q95" s="116" t="e">
        <f>L95/P95</f>
        <v>#DIV/0!</v>
      </c>
      <c r="R95" s="234" t="b">
        <f>IF(AND(A95="g",B95="n2"),VLOOKUP(Q95,vol,2),IF(AND(A95="g",B95="n1"),VLOOKUP(Q95,VO,2),IF(AND(A95="g",B95="NA"),VLOOKUP(Q95,VOO,2),IF(AND(A95="f",B95="n2"),VLOOKUP(Q95,VOLF,2),IF(AND(A95="f",B95="n1"),VLOOKUP(Q95,VOF,2),IF(AND(A95="f",B95="NA"),VLOOKUP(Q95,VOO,2)))))))</f>
        <v>0</v>
      </c>
      <c r="S95" s="97" t="s">
        <v>2</v>
      </c>
      <c r="T95" s="250"/>
      <c r="U95" s="118">
        <f>MAX(AC95:AE95)</f>
        <v>0</v>
      </c>
      <c r="V95" s="250"/>
      <c r="W95" s="118">
        <f>MAX(AF95:AH95)</f>
        <v>0</v>
      </c>
      <c r="X95" s="250"/>
      <c r="Y95" s="118">
        <f>MAX(AI95:AK95)</f>
        <v>0</v>
      </c>
      <c r="Z95" s="388">
        <f>(U95+W95+Y95)/3</f>
        <v>0</v>
      </c>
      <c r="AA95" s="389"/>
      <c r="AB95" s="390"/>
      <c r="AC95" s="297" t="b">
        <f>IF(T95="P",VLOOKUP(M88,'BAREMES TT'!$AI$4:$AL$25,2))</f>
        <v>0</v>
      </c>
      <c r="AD95" s="298" t="b">
        <f>IF(T95="F",VLOOKUP(N88,'BAREMES TT'!$AI$4:$AL$25,3))</f>
        <v>0</v>
      </c>
      <c r="AE95" s="305" t="b">
        <f>IF(T95="E",VLOOKUP(O88,'BAREMES TT'!$AI$4:$AL$25,4))</f>
        <v>0</v>
      </c>
      <c r="AF95" s="297" t="b">
        <f>IF(V95="P",VLOOKUP(M94,'BAREMES TT'!$AI$4:$AL$25,2))</f>
        <v>0</v>
      </c>
      <c r="AG95" s="298" t="b">
        <f>IF(V95="F",VLOOKUP(N94,'BAREMES TT'!$AI$4:$AL$25,3))</f>
        <v>0</v>
      </c>
      <c r="AH95" s="299" t="b">
        <f>IF(V95="E",VLOOKUP(O94,'BAREMES TT'!$AI$4:$AL$25,4))</f>
        <v>0</v>
      </c>
      <c r="AI95" s="297" t="b">
        <f>IF(X95="P",VLOOKUP(M100,'BAREMES TT'!$AI$4:$AL$25,2))</f>
        <v>0</v>
      </c>
      <c r="AJ95" s="298" t="b">
        <f>IF(X95="F",VLOOKUP(N100,'BAREMES TT'!$AI$4:$AL$25,3))</f>
        <v>0</v>
      </c>
      <c r="AK95" s="298" t="b">
        <f>IF(X95="E",VLOOKUP(O100,'BAREMES TT'!$AI$4:$AL$25,4))</f>
        <v>0</v>
      </c>
      <c r="AL95" s="86"/>
      <c r="AM95" s="263" t="s">
        <v>126</v>
      </c>
      <c r="AN95" s="260">
        <f>RANK(AN94,AN94:AQ94)</f>
        <v>1</v>
      </c>
      <c r="AO95" s="260">
        <f>RANK(AO94,AN94:AQ94)</f>
        <v>1</v>
      </c>
      <c r="AP95" s="260">
        <f>RANK(AP94,AN94:AQ94)</f>
        <v>1</v>
      </c>
      <c r="AQ95" s="261">
        <f>RANK(AQ94,AN94:AQ94)</f>
        <v>1</v>
      </c>
    </row>
    <row r="96" spans="1:37" ht="16.5">
      <c r="A96" s="100" t="s">
        <v>25</v>
      </c>
      <c r="B96" s="76" t="s">
        <v>26</v>
      </c>
      <c r="C96" s="73" t="s">
        <v>37</v>
      </c>
      <c r="D96" s="133" t="s">
        <v>162</v>
      </c>
      <c r="E96" s="101"/>
      <c r="F96" s="75" t="s">
        <v>1</v>
      </c>
      <c r="G96" s="76" t="s">
        <v>8</v>
      </c>
      <c r="H96" s="77" t="s">
        <v>65</v>
      </c>
      <c r="I96" s="77" t="s">
        <v>66</v>
      </c>
      <c r="J96" s="77" t="s">
        <v>67</v>
      </c>
      <c r="K96" s="76" t="s">
        <v>56</v>
      </c>
      <c r="L96" s="78" t="s">
        <v>140</v>
      </c>
      <c r="M96" s="78" t="s">
        <v>144</v>
      </c>
      <c r="N96" s="78" t="s">
        <v>145</v>
      </c>
      <c r="O96" s="78" t="s">
        <v>146</v>
      </c>
      <c r="P96" s="73" t="s">
        <v>9</v>
      </c>
      <c r="Q96" s="102" t="s">
        <v>10</v>
      </c>
      <c r="R96" s="231" t="s">
        <v>7</v>
      </c>
      <c r="S96" s="97" t="s">
        <v>3</v>
      </c>
      <c r="T96" s="117"/>
      <c r="U96" s="118">
        <f>MAX(AC96:AE96)</f>
        <v>0</v>
      </c>
      <c r="V96" s="117"/>
      <c r="W96" s="118">
        <f>MAX(AF96:AH96)</f>
        <v>0</v>
      </c>
      <c r="X96" s="117"/>
      <c r="Y96" s="118">
        <f>MAX(AI96:AK96)</f>
        <v>0</v>
      </c>
      <c r="Z96" s="388">
        <f>(U96+W96+Y96)/3</f>
        <v>0</v>
      </c>
      <c r="AA96" s="389"/>
      <c r="AB96" s="390"/>
      <c r="AC96" s="300" t="b">
        <f>IF(T96="P",VLOOKUP(M89,'BAREMES TT'!$AI$4:$AL$25,2))</f>
        <v>0</v>
      </c>
      <c r="AD96" s="274" t="b">
        <f>IF(T96="F",VLOOKUP(N89,'BAREMES TT'!$AI$4:$AL$25,3))</f>
        <v>0</v>
      </c>
      <c r="AE96" s="306" t="b">
        <f>IF(T96="E",VLOOKUP(O89,'BAREMES TT'!$AI$4:$AL$25,4))</f>
        <v>0</v>
      </c>
      <c r="AF96" s="300" t="b">
        <f>IF(V96="P",VLOOKUP(M97,'BAREMES TT'!$AI$4:$AL$25,2))</f>
        <v>0</v>
      </c>
      <c r="AG96" s="274" t="b">
        <f>IF(V96="F",VLOOKUP(N97,'BAREMES TT'!$AI$4:$AL$25,3))</f>
        <v>0</v>
      </c>
      <c r="AH96" s="301" t="b">
        <f>IF(V96="E",VLOOKUP(O97,'BAREMES TT'!$AI$4:$AL$25,4))</f>
        <v>0</v>
      </c>
      <c r="AI96" s="300" t="b">
        <f>IF(X96="P",VLOOKUP(M103,'BAREMES TT'!$AI$4:$AL$25,2))</f>
        <v>0</v>
      </c>
      <c r="AJ96" s="274" t="b">
        <f>IF(X96="F",VLOOKUP(N103,'BAREMES TT'!$AI$4:$AL$25,3))</f>
        <v>0</v>
      </c>
      <c r="AK96" s="274" t="b">
        <f>IF(X96="E",VLOOKUP(O103,'BAREMES TT'!$AI$4:$AL$25,4))</f>
        <v>0</v>
      </c>
    </row>
    <row r="97" spans="1:37" ht="16.5">
      <c r="A97" s="87">
        <f>A89</f>
        <v>0</v>
      </c>
      <c r="B97" s="266" t="str">
        <f>IF(AN91=1,AN87,IF(AO91=1,AO87,IF(AP91=1,AP87,IF(AQ91=1,AQ87))))</f>
        <v>N2</v>
      </c>
      <c r="C97" s="88">
        <f>P85</f>
        <v>0</v>
      </c>
      <c r="D97" s="108">
        <f>D89</f>
        <v>0</v>
      </c>
      <c r="E97" s="90" t="s">
        <v>3</v>
      </c>
      <c r="F97" s="91"/>
      <c r="G97" s="92">
        <f>F97-F98</f>
        <v>0</v>
      </c>
      <c r="H97" s="93"/>
      <c r="I97" s="93"/>
      <c r="J97" s="93"/>
      <c r="K97" s="92">
        <f>F97-(H97+I97+J97)</f>
        <v>0</v>
      </c>
      <c r="L97" s="92">
        <f>H97+I97+J97</f>
        <v>0</v>
      </c>
      <c r="M97" s="94" t="e">
        <f>J97/F97</f>
        <v>#DIV/0!</v>
      </c>
      <c r="N97" s="94" t="e">
        <f>(I97/F97)</f>
        <v>#DIV/0!</v>
      </c>
      <c r="O97" s="94" t="e">
        <f>(H97/F97)</f>
        <v>#DIV/0!</v>
      </c>
      <c r="P97" s="92">
        <f>F97+F98</f>
        <v>0</v>
      </c>
      <c r="Q97" s="95" t="e">
        <f>L97/P97</f>
        <v>#DIV/0!</v>
      </c>
      <c r="R97" s="232" t="b">
        <f>IF(AND(A97="g",B97="n2"),VLOOKUP(Q97,vol,2),IF(AND(A97="g",B97="n1"),VLOOKUP(Q97,VO,2),IF(AND(A97="g",B97="NA"),VLOOKUP(Q97,VOO,2),IF(AND(A97="f",B97="n2"),VLOOKUP(Q97,VOLF,2),IF(AND(A97="f",B97="n1"),VLOOKUP(Q97,VOF,2),IF(AND(A97="f",B97="NA"),VLOOKUP(Q97,VOO,2)))))))</f>
        <v>0</v>
      </c>
      <c r="S97" s="97" t="s">
        <v>4</v>
      </c>
      <c r="T97" s="117"/>
      <c r="U97" s="118">
        <f>MAX(AC97:AE97)</f>
        <v>0</v>
      </c>
      <c r="V97" s="251"/>
      <c r="W97" s="118">
        <f>MAX(AF97:AH97)</f>
        <v>0</v>
      </c>
      <c r="X97" s="270"/>
      <c r="Y97" s="118">
        <f>MAX(AI97:AK97)</f>
        <v>0</v>
      </c>
      <c r="Z97" s="388">
        <f>(U97+W97+Y97)/3</f>
        <v>0</v>
      </c>
      <c r="AA97" s="389"/>
      <c r="AB97" s="390"/>
      <c r="AC97" s="300" t="b">
        <f>IF(T97="P",VLOOKUP(M91,'BAREMES TT'!$AI$4:$AL$25,2))</f>
        <v>0</v>
      </c>
      <c r="AD97" s="274" t="b">
        <f>IF(T97="F",VLOOKUP(N91,'BAREMES TT'!$AI$4:$AL$25,3))</f>
        <v>0</v>
      </c>
      <c r="AE97" s="306" t="b">
        <f>IF(T97="E",VLOOKUP(O91,'BAREMES TT'!$AI$4:$AL$25,4))</f>
        <v>0</v>
      </c>
      <c r="AF97" s="300" t="b">
        <f>IF(V97="P",VLOOKUP(M95,'BAREMES TT'!$AI$4:$AL$25,2))</f>
        <v>0</v>
      </c>
      <c r="AG97" s="274" t="b">
        <f>IF(V97="F",VLOOKUP(N95,'BAREMES TT'!$AI$4:$AL$25,3))</f>
        <v>0</v>
      </c>
      <c r="AH97" s="301" t="b">
        <f>IF(V97="E",VLOOKUP(O95,'BAREMES TT'!$AI$4:$AL$25,4))</f>
        <v>0</v>
      </c>
      <c r="AI97" s="300" t="b">
        <f>IF(X97="P",VLOOKUP(M104,'BAREMES TT'!$AI$4:$AL$25,2))</f>
        <v>0</v>
      </c>
      <c r="AJ97" s="274" t="b">
        <f>IF(X97="F",VLOOKUP(N104,'BAREMES TT'!$AI$4:$AL$25,3))</f>
        <v>0</v>
      </c>
      <c r="AK97" s="274" t="b">
        <f>IF(X97="E",VLOOKUP(O104,'BAREMES TT'!$AI$4:$AL$25,4))</f>
        <v>0</v>
      </c>
    </row>
    <row r="98" spans="1:37" ht="17.25" thickBot="1">
      <c r="A98" s="109">
        <f>A92</f>
        <v>0</v>
      </c>
      <c r="B98" s="266" t="str">
        <f>IF(AN95=1,AN87,IF(AO95=1,AO87,IF(AP95=1,AP87,IF(AQ95=1,AQ87))))</f>
        <v>N2</v>
      </c>
      <c r="C98" s="110">
        <f>P85</f>
        <v>0</v>
      </c>
      <c r="D98" s="122">
        <f>D92</f>
        <v>0</v>
      </c>
      <c r="E98" s="112" t="s">
        <v>64</v>
      </c>
      <c r="F98" s="113"/>
      <c r="G98" s="114">
        <f>F98-F97</f>
        <v>0</v>
      </c>
      <c r="H98" s="115"/>
      <c r="I98" s="115"/>
      <c r="J98" s="115"/>
      <c r="K98" s="114">
        <f>F98-(H98+I98+J98)</f>
        <v>0</v>
      </c>
      <c r="L98" s="92">
        <f>H98+I98+J98</f>
        <v>0</v>
      </c>
      <c r="M98" s="94" t="e">
        <f>J98/F98</f>
        <v>#DIV/0!</v>
      </c>
      <c r="N98" s="94" t="e">
        <f>(I98/F98)</f>
        <v>#DIV/0!</v>
      </c>
      <c r="O98" s="94" t="e">
        <f>(H98/F98)</f>
        <v>#DIV/0!</v>
      </c>
      <c r="P98" s="114">
        <f>P97</f>
        <v>0</v>
      </c>
      <c r="Q98" s="116" t="e">
        <f>L98/P98</f>
        <v>#DIV/0!</v>
      </c>
      <c r="R98" s="234" t="b">
        <f>IF(AND(A98="g",B98="n2"),VLOOKUP(Q98,vol,2),IF(AND(A98="g",B98="n1"),VLOOKUP(Q98,VO,2),IF(AND(A98="g",B98="NA"),VLOOKUP(Q98,VOO,2),IF(AND(A98="f",B98="n2"),VLOOKUP(Q98,VOLF,2),IF(AND(A98="f",B98="n1"),VLOOKUP(Q98,VOF,2),IF(AND(A98="f",B98="NA"),VLOOKUP(Q98,VOO,2)))))))</f>
        <v>0</v>
      </c>
      <c r="S98" s="252" t="s">
        <v>64</v>
      </c>
      <c r="T98" s="253"/>
      <c r="U98" s="118">
        <f>MAX(AC98:AE98)</f>
        <v>0</v>
      </c>
      <c r="V98" s="254"/>
      <c r="W98" s="118">
        <f>MAX(AF98:AH98)</f>
        <v>0</v>
      </c>
      <c r="X98" s="271"/>
      <c r="Y98" s="118">
        <f>MAX(AI98:AK98)</f>
        <v>0</v>
      </c>
      <c r="Z98" s="388">
        <f>(U98+W98+Y98)/3</f>
        <v>0</v>
      </c>
      <c r="AA98" s="389"/>
      <c r="AB98" s="390"/>
      <c r="AC98" s="302" t="b">
        <f>IF(T98="P",VLOOKUP(M92,'BAREMES TT'!$AI$4:$AL$25,2))</f>
        <v>0</v>
      </c>
      <c r="AD98" s="303" t="b">
        <f>IF(T98="F",VLOOKUP(N92,'BAREMES TT'!$AI$4:$AL$25,3))</f>
        <v>0</v>
      </c>
      <c r="AE98" s="307" t="b">
        <f>IF(T98="E",VLOOKUP(O92,'BAREMES TT'!$AI$4:$AL$25,4))</f>
        <v>0</v>
      </c>
      <c r="AF98" s="302" t="b">
        <f>IF(V98="P",VLOOKUP(M98,'BAREMES TT'!$AI$4:$AL$25,2))</f>
        <v>0</v>
      </c>
      <c r="AG98" s="303" t="b">
        <f>IF(V98="F",VLOOKUP(N98,'BAREMES TT'!$AI$4:$AL$25,3))</f>
        <v>0</v>
      </c>
      <c r="AH98" s="304" t="b">
        <f>IF(V98="E",VLOOKUP(O98,'BAREMES TT'!$AI$4:$AL$25,4))</f>
        <v>0</v>
      </c>
      <c r="AI98" s="302" t="b">
        <f>IF(X98="P",VLOOKUP(M101,'BAREMES TT'!$AI$4:$AL$25,2))</f>
        <v>0</v>
      </c>
      <c r="AJ98" s="303" t="b">
        <f>IF(X98="F",VLOOKUP(N101,'BAREMES TT'!$AI$4:$AL$25,3))</f>
        <v>0</v>
      </c>
      <c r="AK98" s="303" t="b">
        <f>IF(X98="E",VLOOKUP(O101,'BAREMES TT'!$AI$4:$AL$25,4))</f>
        <v>0</v>
      </c>
    </row>
    <row r="99" spans="1:39" ht="16.5">
      <c r="A99" s="71" t="s">
        <v>25</v>
      </c>
      <c r="B99" s="72" t="s">
        <v>26</v>
      </c>
      <c r="C99" s="73" t="s">
        <v>37</v>
      </c>
      <c r="D99" s="132" t="s">
        <v>163</v>
      </c>
      <c r="E99" s="74"/>
      <c r="F99" s="75" t="s">
        <v>1</v>
      </c>
      <c r="G99" s="76" t="s">
        <v>8</v>
      </c>
      <c r="H99" s="77" t="s">
        <v>65</v>
      </c>
      <c r="I99" s="77" t="s">
        <v>66</v>
      </c>
      <c r="J99" s="77" t="s">
        <v>67</v>
      </c>
      <c r="K99" s="76" t="s">
        <v>56</v>
      </c>
      <c r="L99" s="78" t="s">
        <v>140</v>
      </c>
      <c r="M99" s="78" t="s">
        <v>144</v>
      </c>
      <c r="N99" s="78" t="s">
        <v>145</v>
      </c>
      <c r="O99" s="78" t="s">
        <v>146</v>
      </c>
      <c r="P99" s="76" t="s">
        <v>9</v>
      </c>
      <c r="Q99" s="72" t="s">
        <v>10</v>
      </c>
      <c r="R99" s="79" t="s">
        <v>7</v>
      </c>
      <c r="S99" s="391" t="s">
        <v>46</v>
      </c>
      <c r="T99" s="392"/>
      <c r="U99" s="395" t="s">
        <v>175</v>
      </c>
      <c r="V99" s="395"/>
      <c r="W99" s="395" t="s">
        <v>47</v>
      </c>
      <c r="X99" s="395"/>
      <c r="Y99" s="395" t="s">
        <v>176</v>
      </c>
      <c r="Z99" s="395"/>
      <c r="AA99" s="397" t="s">
        <v>23</v>
      </c>
      <c r="AB99" s="398"/>
      <c r="AC99" s="241"/>
      <c r="AD99" s="241"/>
      <c r="AE99" s="241"/>
      <c r="AF99" s="241"/>
      <c r="AG99" s="84"/>
      <c r="AH99" s="84"/>
      <c r="AI99" s="84"/>
      <c r="AJ99" s="85"/>
      <c r="AK99" s="85"/>
      <c r="AL99" s="86"/>
      <c r="AM99" s="70"/>
    </row>
    <row r="100" spans="1:39" ht="16.5">
      <c r="A100" s="87">
        <f>A88</f>
        <v>0</v>
      </c>
      <c r="B100" s="266" t="str">
        <f>IF(AN89=1,AN87,IF(AO89=1,AO87,IF(AP89=1,AP87,IF(AQ89=1,AQ87))))</f>
        <v>N2</v>
      </c>
      <c r="C100" s="88">
        <f>P85</f>
        <v>0</v>
      </c>
      <c r="D100" s="244">
        <f>D88</f>
        <v>0</v>
      </c>
      <c r="E100" s="90" t="s">
        <v>2</v>
      </c>
      <c r="F100" s="91"/>
      <c r="G100" s="92">
        <f>F100-F101</f>
        <v>0</v>
      </c>
      <c r="H100" s="93"/>
      <c r="I100" s="93"/>
      <c r="J100" s="93"/>
      <c r="K100" s="92">
        <f>F100-(H100+I100+J100)</f>
        <v>0</v>
      </c>
      <c r="L100" s="92">
        <f>H100+I100+J100</f>
        <v>0</v>
      </c>
      <c r="M100" s="94" t="e">
        <f>J100/F100</f>
        <v>#DIV/0!</v>
      </c>
      <c r="N100" s="94" t="e">
        <f>(I100/F100)</f>
        <v>#DIV/0!</v>
      </c>
      <c r="O100" s="94" t="e">
        <f>(H100/F100)</f>
        <v>#DIV/0!</v>
      </c>
      <c r="P100" s="92">
        <f>F100+F101</f>
        <v>0</v>
      </c>
      <c r="Q100" s="95" t="e">
        <f>L100/P100</f>
        <v>#DIV/0!</v>
      </c>
      <c r="R100" s="232" t="b">
        <f>IF(AND(A100="g",B100="n2"),VLOOKUP(Q100,vol,2),IF(AND(A100="g",B100="n1"),VLOOKUP(Q100,VO,2),IF(AND(A100="g",B100="NA"),VLOOKUP(Q100,VOO,2),IF(AND(A100="f",B100="n2"),VLOOKUP(Q100,VOLF,2),IF(AND(A100="f",B100="n1"),VLOOKUP(Q100,VOF,2),IF(AND(A100="f",B100="NA"),VLOOKUP(Q100,VOO,2)))))))</f>
        <v>0</v>
      </c>
      <c r="S100" s="393"/>
      <c r="T100" s="394"/>
      <c r="U100" s="396"/>
      <c r="V100" s="396"/>
      <c r="W100" s="396"/>
      <c r="X100" s="396"/>
      <c r="Y100" s="396"/>
      <c r="Z100" s="396"/>
      <c r="AA100" s="399"/>
      <c r="AB100" s="400"/>
      <c r="AC100" s="241"/>
      <c r="AD100" s="241"/>
      <c r="AE100" s="241"/>
      <c r="AF100" s="241"/>
      <c r="AG100" s="84"/>
      <c r="AH100" s="84"/>
      <c r="AI100" s="84"/>
      <c r="AJ100" s="85"/>
      <c r="AK100" s="85"/>
      <c r="AL100" s="86"/>
      <c r="AM100" s="70"/>
    </row>
    <row r="101" spans="1:39" ht="17.25" thickBot="1">
      <c r="A101" s="109">
        <f>A92</f>
        <v>0</v>
      </c>
      <c r="B101" s="266" t="str">
        <f>IF(AN95=1,AN87,IF(AO95=1,AO87,IF(AP95=1,AP87,IF(AQ95=1,AQ87))))</f>
        <v>N2</v>
      </c>
      <c r="C101" s="110">
        <f>P85</f>
        <v>0</v>
      </c>
      <c r="D101" s="245">
        <f>D92</f>
        <v>0</v>
      </c>
      <c r="E101" s="112" t="s">
        <v>64</v>
      </c>
      <c r="F101" s="113"/>
      <c r="G101" s="114">
        <f>F101-F100</f>
        <v>0</v>
      </c>
      <c r="H101" s="115"/>
      <c r="I101" s="115"/>
      <c r="J101" s="115"/>
      <c r="K101" s="114">
        <f>F101-(H101+I101+J101)</f>
        <v>0</v>
      </c>
      <c r="L101" s="92">
        <f>H101+I101+J101</f>
        <v>0</v>
      </c>
      <c r="M101" s="94" t="e">
        <f>J101/F101</f>
        <v>#DIV/0!</v>
      </c>
      <c r="N101" s="94" t="e">
        <f>(I101/F101)</f>
        <v>#DIV/0!</v>
      </c>
      <c r="O101" s="94" t="e">
        <f>(H101/F101)</f>
        <v>#DIV/0!</v>
      </c>
      <c r="P101" s="114">
        <f>P100</f>
        <v>0</v>
      </c>
      <c r="Q101" s="116" t="e">
        <f>L101/P101</f>
        <v>#DIV/0!</v>
      </c>
      <c r="R101" s="234" t="b">
        <f>IF(AND(A101="g",B101="n2"),VLOOKUP(Q101,vol,2),IF(AND(A101="g",B101="n1"),VLOOKUP(Q101,VO,2),IF(AND(A101="g",B101="NA"),VLOOKUP(Q101,VOO,2),IF(AND(A101="f",B101="n2"),VLOOKUP(Q101,VOLF,2),IF(AND(A101="f",B101="n1"),VLOOKUP(Q101,VOF,2),IF(AND(A101="f",B101="NA"),VLOOKUP(Q101,VOO,2)))))))</f>
        <v>0</v>
      </c>
      <c r="S101" s="403">
        <f>D88</f>
        <v>0</v>
      </c>
      <c r="T101" s="404"/>
      <c r="U101" s="405">
        <f>W89</f>
        <v>0</v>
      </c>
      <c r="V101" s="406"/>
      <c r="W101" s="405" t="e">
        <f>AB89</f>
        <v>#N/A</v>
      </c>
      <c r="X101" s="406"/>
      <c r="Y101" s="405">
        <f>Z95</f>
        <v>0</v>
      </c>
      <c r="Z101" s="406"/>
      <c r="AA101" s="401" t="e">
        <f>U101+W101+Y101</f>
        <v>#N/A</v>
      </c>
      <c r="AB101" s="402"/>
      <c r="AC101" s="241"/>
      <c r="AD101" s="241"/>
      <c r="AE101" s="241"/>
      <c r="AF101" s="241"/>
      <c r="AG101" s="84"/>
      <c r="AH101" s="84"/>
      <c r="AI101" s="84"/>
      <c r="AJ101" s="85"/>
      <c r="AK101" s="85"/>
      <c r="AL101" s="86"/>
      <c r="AM101" s="70"/>
    </row>
    <row r="102" spans="1:32" ht="16.5">
      <c r="A102" s="100" t="s">
        <v>25</v>
      </c>
      <c r="B102" s="76" t="s">
        <v>26</v>
      </c>
      <c r="C102" s="73" t="s">
        <v>37</v>
      </c>
      <c r="D102" s="133" t="s">
        <v>164</v>
      </c>
      <c r="E102" s="101"/>
      <c r="F102" s="75" t="s">
        <v>1</v>
      </c>
      <c r="G102" s="76" t="s">
        <v>8</v>
      </c>
      <c r="H102" s="77" t="s">
        <v>65</v>
      </c>
      <c r="I102" s="77" t="s">
        <v>66</v>
      </c>
      <c r="J102" s="77" t="s">
        <v>67</v>
      </c>
      <c r="K102" s="76" t="s">
        <v>56</v>
      </c>
      <c r="L102" s="78" t="s">
        <v>140</v>
      </c>
      <c r="M102" s="78" t="s">
        <v>144</v>
      </c>
      <c r="N102" s="78" t="s">
        <v>145</v>
      </c>
      <c r="O102" s="78" t="s">
        <v>146</v>
      </c>
      <c r="P102" s="73" t="s">
        <v>9</v>
      </c>
      <c r="Q102" s="102" t="s">
        <v>10</v>
      </c>
      <c r="R102" s="231" t="s">
        <v>7</v>
      </c>
      <c r="S102" s="403">
        <f>D89</f>
        <v>0</v>
      </c>
      <c r="T102" s="404"/>
      <c r="U102" s="405">
        <f>W90</f>
        <v>0</v>
      </c>
      <c r="V102" s="406"/>
      <c r="W102" s="405" t="e">
        <f>AB90</f>
        <v>#N/A</v>
      </c>
      <c r="X102" s="406"/>
      <c r="Y102" s="405">
        <f>Z96</f>
        <v>0</v>
      </c>
      <c r="Z102" s="406"/>
      <c r="AA102" s="401" t="e">
        <f>U102+W102+Y102</f>
        <v>#N/A</v>
      </c>
      <c r="AB102" s="402"/>
      <c r="AC102" s="68"/>
      <c r="AD102" s="68"/>
      <c r="AE102" s="68"/>
      <c r="AF102" s="69"/>
    </row>
    <row r="103" spans="1:32" ht="15">
      <c r="A103" s="87">
        <f>A89</f>
        <v>0</v>
      </c>
      <c r="B103" s="266" t="str">
        <f>IF(AN89=1,AN87,IF(AO89=1,AO87,IF(AP89=1,AP87,IF(AQ89=1,AQ87))))</f>
        <v>N2</v>
      </c>
      <c r="C103" s="88">
        <f>P85</f>
        <v>0</v>
      </c>
      <c r="D103" s="108">
        <f>D89</f>
        <v>0</v>
      </c>
      <c r="E103" s="90" t="s">
        <v>3</v>
      </c>
      <c r="F103" s="91"/>
      <c r="G103" s="92">
        <f>F103-F104</f>
        <v>0</v>
      </c>
      <c r="H103" s="93"/>
      <c r="I103" s="93"/>
      <c r="J103" s="93"/>
      <c r="K103" s="92">
        <f>F103-(H103+I103+J103)</f>
        <v>0</v>
      </c>
      <c r="L103" s="92">
        <f>H103+I103+J103</f>
        <v>0</v>
      </c>
      <c r="M103" s="94" t="e">
        <f>J103/F103</f>
        <v>#DIV/0!</v>
      </c>
      <c r="N103" s="94" t="e">
        <f>(I103/F103)</f>
        <v>#DIV/0!</v>
      </c>
      <c r="O103" s="94" t="e">
        <f>(H103/F103)</f>
        <v>#DIV/0!</v>
      </c>
      <c r="P103" s="92">
        <f>F103+F104</f>
        <v>0</v>
      </c>
      <c r="Q103" s="95" t="e">
        <f>L103/P103</f>
        <v>#DIV/0!</v>
      </c>
      <c r="R103" s="232" t="b">
        <f>IF(AND(A103="g",B103="n2"),VLOOKUP(Q103,vol,2),IF(AND(A103="g",B103="n1"),VLOOKUP(Q103,VO,2),IF(AND(A103="g",B103="NA"),VLOOKUP(Q103,VOO,2),IF(AND(A103="f",B103="n2"),VLOOKUP(Q103,VOLF,2),IF(AND(A103="f",B103="n1"),VLOOKUP(Q103,VOF,2),IF(AND(A103="f",B103="NA"),VLOOKUP(Q103,VOO,2)))))))</f>
        <v>0</v>
      </c>
      <c r="S103" s="403">
        <f>D91</f>
        <v>0</v>
      </c>
      <c r="T103" s="404"/>
      <c r="U103" s="405">
        <f>W91</f>
        <v>0</v>
      </c>
      <c r="V103" s="406"/>
      <c r="W103" s="405" t="e">
        <f>AB91</f>
        <v>#N/A</v>
      </c>
      <c r="X103" s="406"/>
      <c r="Y103" s="405">
        <f>Z97</f>
        <v>0</v>
      </c>
      <c r="Z103" s="406"/>
      <c r="AA103" s="401" t="e">
        <f>U103+W103+Y103</f>
        <v>#N/A</v>
      </c>
      <c r="AB103" s="402"/>
      <c r="AC103" s="235"/>
      <c r="AD103" s="236"/>
      <c r="AE103" s="236"/>
      <c r="AF103" s="237"/>
    </row>
    <row r="104" spans="1:35" ht="17.25" thickBot="1">
      <c r="A104" s="109">
        <f>A91</f>
        <v>0</v>
      </c>
      <c r="B104" s="267" t="str">
        <f>IF(AN93=1,AN87,IF(AO93=1,AO87,IF(AP93=1,AP87,IF(AQ93=1,AQ87))))</f>
        <v>N2</v>
      </c>
      <c r="C104" s="110">
        <f>P85</f>
        <v>0</v>
      </c>
      <c r="D104" s="122">
        <f>D91</f>
        <v>0</v>
      </c>
      <c r="E104" s="112" t="s">
        <v>4</v>
      </c>
      <c r="F104" s="113"/>
      <c r="G104" s="114">
        <f>F104-F103</f>
        <v>0</v>
      </c>
      <c r="H104" s="115"/>
      <c r="I104" s="115"/>
      <c r="J104" s="115"/>
      <c r="K104" s="114">
        <f>F104-(H104+I104+J104)</f>
        <v>0</v>
      </c>
      <c r="L104" s="114">
        <f>H104+I104+J104</f>
        <v>0</v>
      </c>
      <c r="M104" s="233" t="e">
        <f>J104/F104</f>
        <v>#DIV/0!</v>
      </c>
      <c r="N104" s="233" t="e">
        <f>(I104/F104)</f>
        <v>#DIV/0!</v>
      </c>
      <c r="O104" s="233" t="e">
        <f>(H104/F104)</f>
        <v>#DIV/0!</v>
      </c>
      <c r="P104" s="114">
        <f>P103</f>
        <v>0</v>
      </c>
      <c r="Q104" s="116" t="e">
        <f>L104/P104</f>
        <v>#DIV/0!</v>
      </c>
      <c r="R104" s="234" t="b">
        <f>IF(AND(A104="g",B104="n2"),VLOOKUP(Q104,vol,2),IF(AND(A104="g",B104="n1"),VLOOKUP(Q104,VO,2),IF(AND(A104="g",B104="NA"),VLOOKUP(Q104,VOO,2),IF(AND(A104="f",B104="n2"),VLOOKUP(Q104,VOLF,2),IF(AND(A104="f",B104="n1"),VLOOKUP(Q104,VOF,2),IF(AND(A104="f",B104="NA"),VLOOKUP(Q104,VOO,2)))))))</f>
        <v>0</v>
      </c>
      <c r="S104" s="407">
        <f>D92</f>
        <v>0</v>
      </c>
      <c r="T104" s="408"/>
      <c r="U104" s="409">
        <f>W92</f>
        <v>0</v>
      </c>
      <c r="V104" s="410"/>
      <c r="W104" s="409" t="e">
        <f>AB92</f>
        <v>#N/A</v>
      </c>
      <c r="X104" s="410"/>
      <c r="Y104" s="409">
        <f>Z98</f>
        <v>0</v>
      </c>
      <c r="Z104" s="410"/>
      <c r="AA104" s="411" t="e">
        <f>U104+W104+Y104</f>
        <v>#N/A</v>
      </c>
      <c r="AB104" s="412"/>
      <c r="AC104" s="235"/>
      <c r="AD104" s="236"/>
      <c r="AE104" s="236"/>
      <c r="AF104" s="237"/>
      <c r="AI104" s="121"/>
    </row>
    <row r="105" spans="1:45" ht="17.25" thickBot="1">
      <c r="A105" s="324"/>
      <c r="B105" s="325"/>
      <c r="C105" s="326"/>
      <c r="D105" s="327"/>
      <c r="E105" s="328"/>
      <c r="F105" s="318"/>
      <c r="G105" s="317"/>
      <c r="H105" s="318"/>
      <c r="I105" s="318"/>
      <c r="J105" s="318"/>
      <c r="K105" s="317"/>
      <c r="L105" s="317"/>
      <c r="M105" s="319"/>
      <c r="N105" s="319"/>
      <c r="O105" s="319"/>
      <c r="P105" s="317"/>
      <c r="Q105" s="320"/>
      <c r="R105" s="317"/>
      <c r="S105" s="323"/>
      <c r="T105" s="323"/>
      <c r="U105" s="316"/>
      <c r="V105" s="315"/>
      <c r="W105" s="316"/>
      <c r="X105" s="315"/>
      <c r="Y105" s="316"/>
      <c r="Z105" s="315"/>
      <c r="AA105" s="321"/>
      <c r="AB105" s="322"/>
      <c r="AC105" s="235"/>
      <c r="AD105" s="236"/>
      <c r="AE105" s="236"/>
      <c r="AF105" s="237"/>
      <c r="AI105" s="121"/>
      <c r="AS105" s="60">
        <v>5</v>
      </c>
    </row>
    <row r="106" spans="1:45" ht="25.5" thickBot="1">
      <c r="A106" s="366" t="s">
        <v>45</v>
      </c>
      <c r="B106" s="367"/>
      <c r="C106" s="367"/>
      <c r="D106" s="367"/>
      <c r="E106" s="367"/>
      <c r="F106" s="368"/>
      <c r="G106" s="142" t="s">
        <v>79</v>
      </c>
      <c r="H106" s="143"/>
      <c r="I106" s="287"/>
      <c r="J106" s="286"/>
      <c r="L106" s="269" t="s">
        <v>131</v>
      </c>
      <c r="M106" s="269"/>
      <c r="P106" s="143"/>
      <c r="R106" s="288"/>
      <c r="S106" s="295"/>
      <c r="T106" s="288" t="s">
        <v>113</v>
      </c>
      <c r="U106" s="289"/>
      <c r="V106" s="289"/>
      <c r="W106" s="290"/>
      <c r="Y106" s="369"/>
      <c r="Z106" s="369"/>
      <c r="AA106" s="369"/>
      <c r="AB106" s="369"/>
      <c r="AC106" s="369"/>
      <c r="AD106" s="369"/>
      <c r="AE106" s="369"/>
      <c r="AF106" s="369"/>
      <c r="AG106" s="369"/>
      <c r="AH106" s="369"/>
      <c r="AI106" s="369"/>
      <c r="AJ106" s="369"/>
      <c r="AK106" s="369"/>
      <c r="AL106" s="369"/>
      <c r="AM106" s="369"/>
      <c r="AN106" s="369"/>
      <c r="AO106" s="369"/>
      <c r="AP106" s="369"/>
      <c r="AQ106" s="369"/>
      <c r="AR106" s="369"/>
      <c r="AS106" s="369"/>
    </row>
    <row r="107" spans="1:39" ht="25.5" thickBot="1">
      <c r="A107" s="62" t="s">
        <v>24</v>
      </c>
      <c r="B107" s="63"/>
      <c r="C107" s="63"/>
      <c r="D107" s="127"/>
      <c r="E107" s="63"/>
      <c r="F107" s="63"/>
      <c r="G107" s="64"/>
      <c r="H107" s="65">
        <v>1</v>
      </c>
      <c r="I107" s="65">
        <v>2</v>
      </c>
      <c r="J107" s="65">
        <v>3</v>
      </c>
      <c r="K107" s="66"/>
      <c r="L107" s="67" t="s">
        <v>0</v>
      </c>
      <c r="M107" s="67"/>
      <c r="N107" s="67"/>
      <c r="O107" s="67"/>
      <c r="P107" s="63"/>
      <c r="Q107" s="63"/>
      <c r="R107" s="63"/>
      <c r="S107" s="238"/>
      <c r="T107" s="238"/>
      <c r="U107" s="238"/>
      <c r="V107" s="238"/>
      <c r="W107" s="238"/>
      <c r="X107" s="238"/>
      <c r="Y107" s="238"/>
      <c r="Z107" s="238"/>
      <c r="AA107" s="238"/>
      <c r="AB107" s="238"/>
      <c r="AC107" s="239"/>
      <c r="AD107" s="83"/>
      <c r="AE107" s="83"/>
      <c r="AF107" s="83"/>
      <c r="AG107" s="68"/>
      <c r="AH107" s="68"/>
      <c r="AI107" s="68"/>
      <c r="AJ107" s="68"/>
      <c r="AK107" s="68"/>
      <c r="AL107" s="69"/>
      <c r="AM107" s="70"/>
    </row>
    <row r="108" spans="1:43" ht="16.5">
      <c r="A108" s="71" t="s">
        <v>25</v>
      </c>
      <c r="B108" s="72" t="s">
        <v>26</v>
      </c>
      <c r="C108" s="73" t="s">
        <v>37</v>
      </c>
      <c r="D108" s="132" t="s">
        <v>11</v>
      </c>
      <c r="E108" s="74"/>
      <c r="F108" s="75" t="s">
        <v>1</v>
      </c>
      <c r="G108" s="76" t="s">
        <v>8</v>
      </c>
      <c r="H108" s="77" t="s">
        <v>65</v>
      </c>
      <c r="I108" s="77" t="s">
        <v>66</v>
      </c>
      <c r="J108" s="77" t="s">
        <v>67</v>
      </c>
      <c r="K108" s="76" t="s">
        <v>56</v>
      </c>
      <c r="L108" s="78" t="s">
        <v>140</v>
      </c>
      <c r="M108" s="78" t="s">
        <v>144</v>
      </c>
      <c r="N108" s="78" t="s">
        <v>145</v>
      </c>
      <c r="O108" s="78" t="s">
        <v>146</v>
      </c>
      <c r="P108" s="73" t="s">
        <v>9</v>
      </c>
      <c r="Q108" s="72" t="s">
        <v>10</v>
      </c>
      <c r="R108" s="231" t="s">
        <v>7</v>
      </c>
      <c r="S108" s="370" t="s">
        <v>61</v>
      </c>
      <c r="T108" s="371"/>
      <c r="U108" s="371"/>
      <c r="V108" s="371"/>
      <c r="W108" s="372"/>
      <c r="X108" s="373" t="s">
        <v>60</v>
      </c>
      <c r="Y108" s="374"/>
      <c r="Z108" s="374"/>
      <c r="AA108" s="374"/>
      <c r="AB108" s="375"/>
      <c r="AC108" s="240"/>
      <c r="AD108" s="240"/>
      <c r="AE108" s="240"/>
      <c r="AF108" s="240"/>
      <c r="AG108" s="84"/>
      <c r="AH108" s="84"/>
      <c r="AI108" s="84"/>
      <c r="AJ108" s="85"/>
      <c r="AK108" s="85"/>
      <c r="AL108" s="86"/>
      <c r="AM108" s="258"/>
      <c r="AN108" s="264" t="s">
        <v>5</v>
      </c>
      <c r="AO108" s="264" t="s">
        <v>6</v>
      </c>
      <c r="AP108" s="264" t="s">
        <v>130</v>
      </c>
      <c r="AQ108" s="265" t="s">
        <v>130</v>
      </c>
    </row>
    <row r="109" spans="1:43" ht="16.5">
      <c r="A109" s="87">
        <f>H106</f>
        <v>0</v>
      </c>
      <c r="B109" s="266" t="str">
        <f>IF(AN110=1,AN108,IF(AO110=1,AO108,IF(AP110=1,AP108,IF(AQ110=1,AQ108))))</f>
        <v>N2</v>
      </c>
      <c r="C109" s="107">
        <f>P106</f>
        <v>0</v>
      </c>
      <c r="D109" s="89"/>
      <c r="E109" s="90" t="s">
        <v>2</v>
      </c>
      <c r="F109" s="91"/>
      <c r="G109" s="92">
        <f>F109-F110</f>
        <v>0</v>
      </c>
      <c r="H109" s="93"/>
      <c r="I109" s="93"/>
      <c r="J109" s="93"/>
      <c r="K109" s="92">
        <f>F109-(H109+I109+J109)</f>
        <v>0</v>
      </c>
      <c r="L109" s="92">
        <f>H109+I109+J109</f>
        <v>0</v>
      </c>
      <c r="M109" s="94" t="e">
        <f>J109/F109</f>
        <v>#DIV/0!</v>
      </c>
      <c r="N109" s="94" t="e">
        <f>(I109/F109)</f>
        <v>#DIV/0!</v>
      </c>
      <c r="O109" s="94" t="e">
        <f>(H109/F109)</f>
        <v>#DIV/0!</v>
      </c>
      <c r="P109" s="92">
        <f>F109+F110</f>
        <v>0</v>
      </c>
      <c r="Q109" s="95" t="e">
        <f>L109/P109</f>
        <v>#DIV/0!</v>
      </c>
      <c r="R109" s="232" t="b">
        <f>IF(AND(A109="g",B109="n2"),VLOOKUP(Q109,vol,2),IF(AND(A109="g",B109="n1"),VLOOKUP(Q109,VO,2),IF(AND(A109="g",B109="NA"),VLOOKUP(Q109,VOO,2),IF(AND(A109="f",B109="n2"),VLOOKUP(Q109,VOLF,2),IF(AND(A109="f",B109="n1"),VLOOKUP(Q109,VOF,2),IF(AND(A109="f",B109="NA"),VLOOKUP(Q109,VOO,2)))))))</f>
        <v>0</v>
      </c>
      <c r="S109" s="80"/>
      <c r="T109" s="81" t="s">
        <v>57</v>
      </c>
      <c r="U109" s="81" t="s">
        <v>58</v>
      </c>
      <c r="V109" s="81" t="s">
        <v>114</v>
      </c>
      <c r="W109" s="333" t="s">
        <v>175</v>
      </c>
      <c r="X109" s="80"/>
      <c r="Y109" s="81" t="s">
        <v>57</v>
      </c>
      <c r="Z109" s="81" t="s">
        <v>58</v>
      </c>
      <c r="AA109" s="81" t="s">
        <v>114</v>
      </c>
      <c r="AB109" s="333" t="s">
        <v>47</v>
      </c>
      <c r="AC109" s="240"/>
      <c r="AD109" s="240"/>
      <c r="AE109" s="240"/>
      <c r="AF109" s="240"/>
      <c r="AG109" s="84"/>
      <c r="AH109" s="84"/>
      <c r="AI109" s="84"/>
      <c r="AJ109" s="85"/>
      <c r="AK109" s="85"/>
      <c r="AL109" s="86"/>
      <c r="AM109" s="255" t="s">
        <v>2</v>
      </c>
      <c r="AN109" s="257">
        <f>H109+H115+H121</f>
        <v>0</v>
      </c>
      <c r="AO109" s="257">
        <f>I115+I121+I109</f>
        <v>0</v>
      </c>
      <c r="AP109" s="257">
        <f>J109+J115+J121</f>
        <v>0</v>
      </c>
      <c r="AQ109" s="259">
        <f>K109+K115+K121</f>
        <v>0</v>
      </c>
    </row>
    <row r="110" spans="1:43" ht="17.25" thickBot="1">
      <c r="A110" s="109">
        <f>H106</f>
        <v>0</v>
      </c>
      <c r="B110" s="266" t="str">
        <f>IF(AN112=1,AN108,IF(AO112=1,AO108,IF(AP112=1,AP108,IF(AQ112=1,AQ108))))</f>
        <v>N2</v>
      </c>
      <c r="C110" s="110">
        <f>P106</f>
        <v>0</v>
      </c>
      <c r="D110" s="111"/>
      <c r="E110" s="112" t="s">
        <v>3</v>
      </c>
      <c r="F110" s="113"/>
      <c r="G110" s="114">
        <f>F110-F109</f>
        <v>0</v>
      </c>
      <c r="H110" s="115"/>
      <c r="I110" s="115"/>
      <c r="J110" s="115"/>
      <c r="K110" s="114">
        <f>F110-(H110+I110+J110)</f>
        <v>0</v>
      </c>
      <c r="L110" s="92">
        <f>H110+I110+J110</f>
        <v>0</v>
      </c>
      <c r="M110" s="94" t="e">
        <f>J110/F110</f>
        <v>#DIV/0!</v>
      </c>
      <c r="N110" s="94" t="e">
        <f>(I110/F110)</f>
        <v>#DIV/0!</v>
      </c>
      <c r="O110" s="94" t="e">
        <f>(H110/F110)</f>
        <v>#DIV/0!</v>
      </c>
      <c r="P110" s="114">
        <f>P109</f>
        <v>0</v>
      </c>
      <c r="Q110" s="116" t="e">
        <f>L110/P110</f>
        <v>#DIV/0!</v>
      </c>
      <c r="R110" s="234" t="b">
        <f>IF(AND(A110="g",B110="n2"),VLOOKUP(Q110,vol,2),IF(AND(A110="g",B110="n1"),VLOOKUP(Q110,VO,2),IF(AND(A110="g",B110="NA"),VLOOKUP(Q110,VOO,2),IF(AND(A110="f",B110="n2"),VLOOKUP(Q110,VOLF,2),IF(AND(A110="f",B110="n1"),VLOOKUP(Q110,VOF,2),IF(AND(A110="f",B110="NA"),VLOOKUP(Q110,VOO,2)))))))</f>
        <v>0</v>
      </c>
      <c r="S110" s="97" t="s">
        <v>2</v>
      </c>
      <c r="T110" s="81" t="b">
        <f>R109</f>
        <v>0</v>
      </c>
      <c r="U110" s="81" t="b">
        <f>R115</f>
        <v>0</v>
      </c>
      <c r="V110" s="81" t="b">
        <f>R121</f>
        <v>0</v>
      </c>
      <c r="W110" s="99">
        <f>((T110+U110+V110)/60)*9</f>
        <v>0</v>
      </c>
      <c r="X110" s="97" t="s">
        <v>2</v>
      </c>
      <c r="Y110" s="272" t="e">
        <f>IF(A109="G",INDEX(Matrice_garçons,VLOOKUP(G109,NLigne_garçons,7),HLOOKUP(C109,NColonne_garçons,21)),INDEX(Matrice_filles,VLOOKUP(G109,NLigne_filles,8),HLOOKUP(C109,NColonne_filles,21)))</f>
        <v>#N/A</v>
      </c>
      <c r="Z110" s="272" t="e">
        <f>IF(A115="G",INDEX(Matrice_garçons,VLOOKUP(G115,NLigne_garçons,7),HLOOKUP(C115,NColonne_garçons,21)),INDEX(Matrice_filles,VLOOKUP(G115,NLigne_filles,8),HLOOKUP(C115,NColonne_filles,21)))</f>
        <v>#N/A</v>
      </c>
      <c r="AA110" s="272" t="e">
        <f>IF(A121="G",INDEX(Matrice_garçons,VLOOKUP(G121,NLigne_garçons,7),HLOOKUP(C121,NColonne_garçons,21)),INDEX(Matrice_filles,VLOOKUP(G121,NLigne_filles,8),HLOOKUP(C121,NColonne_filles,21)))</f>
        <v>#N/A</v>
      </c>
      <c r="AB110" s="99" t="e">
        <f>(Y110+Z110+AA110)/8.57</f>
        <v>#N/A</v>
      </c>
      <c r="AC110" s="240"/>
      <c r="AD110" s="240"/>
      <c r="AE110" s="240"/>
      <c r="AF110" s="240"/>
      <c r="AG110" s="84"/>
      <c r="AH110" s="84"/>
      <c r="AI110" s="84"/>
      <c r="AJ110" s="85"/>
      <c r="AK110" s="85"/>
      <c r="AL110" s="86"/>
      <c r="AM110" s="255" t="s">
        <v>126</v>
      </c>
      <c r="AN110" s="257">
        <f>RANK(AN109,AN109:AQ109)</f>
        <v>1</v>
      </c>
      <c r="AO110" s="257">
        <f>RANK(AO109,AN109:AQ109)</f>
        <v>1</v>
      </c>
      <c r="AP110" s="257">
        <f>RANK(AP109,AN109:AQ109)</f>
        <v>1</v>
      </c>
      <c r="AQ110" s="259">
        <f>RANK(AQ109,AN109:AQ109)</f>
        <v>1</v>
      </c>
    </row>
    <row r="111" spans="1:43" ht="16.5">
      <c r="A111" s="100" t="s">
        <v>25</v>
      </c>
      <c r="B111" s="76" t="s">
        <v>26</v>
      </c>
      <c r="C111" s="73" t="s">
        <v>37</v>
      </c>
      <c r="D111" s="133" t="s">
        <v>12</v>
      </c>
      <c r="E111" s="101"/>
      <c r="F111" s="75" t="s">
        <v>1</v>
      </c>
      <c r="G111" s="76" t="s">
        <v>8</v>
      </c>
      <c r="H111" s="77" t="s">
        <v>65</v>
      </c>
      <c r="I111" s="77" t="s">
        <v>66</v>
      </c>
      <c r="J111" s="77" t="s">
        <v>67</v>
      </c>
      <c r="K111" s="76" t="s">
        <v>56</v>
      </c>
      <c r="L111" s="78" t="s">
        <v>140</v>
      </c>
      <c r="M111" s="78" t="s">
        <v>144</v>
      </c>
      <c r="N111" s="78" t="s">
        <v>145</v>
      </c>
      <c r="O111" s="78" t="s">
        <v>146</v>
      </c>
      <c r="P111" s="73" t="s">
        <v>9</v>
      </c>
      <c r="Q111" s="102" t="s">
        <v>10</v>
      </c>
      <c r="R111" s="231" t="s">
        <v>7</v>
      </c>
      <c r="S111" s="97" t="s">
        <v>3</v>
      </c>
      <c r="T111" s="81" t="b">
        <f>R110</f>
        <v>0</v>
      </c>
      <c r="U111" s="81" t="b">
        <f>R118</f>
        <v>0</v>
      </c>
      <c r="V111" s="81" t="b">
        <f>R124</f>
        <v>0</v>
      </c>
      <c r="W111" s="99">
        <f>((T111+U111+V111)/60)*9</f>
        <v>0</v>
      </c>
      <c r="X111" s="97" t="s">
        <v>3</v>
      </c>
      <c r="Y111" s="272" t="e">
        <f>IF(A110="G",INDEX(Matrice_garçons,VLOOKUP(G110,NLigne_garçons,7),HLOOKUP(C110,NColonne_garçons,21)),INDEX(Matrice_filles,VLOOKUP(G110,NLigne_filles,8),HLOOKUP(C110,NColonne_filles,21)))</f>
        <v>#N/A</v>
      </c>
      <c r="Z111" s="272" t="e">
        <f>IF(A118="G",INDEX(Matrice_garçons,VLOOKUP(G118,NLigne_garçons,7),HLOOKUP(C118,NColonne_garçons,21)),INDEX(Matrice_filles,VLOOKUP(G118,NLigne_filles,8),HLOOKUP(C118,NColonne_filles,21)))</f>
        <v>#N/A</v>
      </c>
      <c r="AA111" s="272" t="e">
        <f>IF(A124="G",INDEX(Matrice_garçons,VLOOKUP(G124,NLigne_garçons,7),HLOOKUP(C124,NColonne_garçons,21)),INDEX(Matrice_filles,VLOOKUP(G124,NLigne_filles,8),HLOOKUP(C124,NColonne_filles,21)))</f>
        <v>#N/A</v>
      </c>
      <c r="AB111" s="99" t="e">
        <f>(Y111+Z111+AA111)/8.57</f>
        <v>#N/A</v>
      </c>
      <c r="AC111" s="68"/>
      <c r="AD111" s="68"/>
      <c r="AE111" s="68"/>
      <c r="AF111" s="69"/>
      <c r="AM111" s="255" t="s">
        <v>3</v>
      </c>
      <c r="AN111" s="257">
        <f>H110+H118+H124</f>
        <v>0</v>
      </c>
      <c r="AO111" s="257">
        <f>I110+I118+I124</f>
        <v>0</v>
      </c>
      <c r="AP111" s="257">
        <f>J110+J118+J124</f>
        <v>0</v>
      </c>
      <c r="AQ111" s="259">
        <f>K110+K118+K124</f>
        <v>0</v>
      </c>
    </row>
    <row r="112" spans="1:43" ht="16.5">
      <c r="A112" s="87">
        <f>A109</f>
        <v>0</v>
      </c>
      <c r="B112" s="266" t="str">
        <f>IF(AN114=1,AN108,IF(AO114=1,AO108,IF(AP114=1,AP108,IF(AQ114=1,AQ108))))</f>
        <v>N2</v>
      </c>
      <c r="C112" s="88">
        <f>P106</f>
        <v>0</v>
      </c>
      <c r="D112" s="242"/>
      <c r="E112" s="90" t="s">
        <v>4</v>
      </c>
      <c r="F112" s="91"/>
      <c r="G112" s="92">
        <f>F112-F113</f>
        <v>0</v>
      </c>
      <c r="H112" s="93"/>
      <c r="I112" s="93"/>
      <c r="J112" s="93"/>
      <c r="K112" s="92">
        <f>F112-(H112+I112+J112)</f>
        <v>0</v>
      </c>
      <c r="L112" s="92">
        <f>H112+I112+J112</f>
        <v>0</v>
      </c>
      <c r="M112" s="94" t="e">
        <f>J112/F112</f>
        <v>#DIV/0!</v>
      </c>
      <c r="N112" s="94" t="e">
        <f>(I112/F112)</f>
        <v>#DIV/0!</v>
      </c>
      <c r="O112" s="94" t="e">
        <f>(H112/F112)</f>
        <v>#DIV/0!</v>
      </c>
      <c r="P112" s="92">
        <f>F112+F113</f>
        <v>0</v>
      </c>
      <c r="Q112" s="95" t="e">
        <f>L112/P112</f>
        <v>#DIV/0!</v>
      </c>
      <c r="R112" s="232" t="b">
        <f>IF(AND(A112="g",B112="n2"),VLOOKUP(Q112,vol,2),IF(AND(A112="g",B112="n1"),VLOOKUP(Q112,VO,2),IF(AND(A112="g",B112="NA"),VLOOKUP(Q112,VOO,2),IF(AND(A112="f",B112="n2"),VLOOKUP(Q112,VOLF,2),IF(AND(A112="f",B112="n1"),VLOOKUP(Q112,VOF,2),IF(AND(A112="f",B112="NA"),VLOOKUP(Q112,VOO,2)))))))</f>
        <v>0</v>
      </c>
      <c r="S112" s="97" t="s">
        <v>4</v>
      </c>
      <c r="T112" s="81" t="b">
        <f>R112</f>
        <v>0</v>
      </c>
      <c r="U112" s="81" t="b">
        <f>R116</f>
        <v>0</v>
      </c>
      <c r="V112" s="81" t="b">
        <f>R125</f>
        <v>0</v>
      </c>
      <c r="W112" s="99">
        <f>((T112+U112+V112)/60)*9</f>
        <v>0</v>
      </c>
      <c r="X112" s="97" t="s">
        <v>4</v>
      </c>
      <c r="Y112" s="272" t="e">
        <f>IF(A112="G",INDEX(Matrice_garçons,VLOOKUP(G112,NLigne_garçons,7),HLOOKUP(C112,NColonne_garçons,21)),INDEX(Matrice_filles,VLOOKUP(G112,NLigne_filles,8),HLOOKUP(C112,NColonne_filles,21)))</f>
        <v>#N/A</v>
      </c>
      <c r="Z112" s="272" t="e">
        <f>IF(A116="G",INDEX(Matrice_garçons,VLOOKUP(G116,NLigne_garçons,7),HLOOKUP(C116,NColonne_garçons,21)),INDEX(Matrice_filles,VLOOKUP(G116,NLigne_filles,8),HLOOKUP(C116,NColonne_filles,21)))</f>
        <v>#N/A</v>
      </c>
      <c r="AA112" s="272" t="e">
        <f>IF(A125="G",INDEX(Matrice_garçons,VLOOKUP(G125,NLigne_garçons,7),HLOOKUP(C125,NColonne_garçons,21)),INDEX(Matrice_filles,VLOOKUP(G125,NLigne_filles,8),HLOOKUP(C125,NColonne_filles,21)))</f>
        <v>#N/A</v>
      </c>
      <c r="AB112" s="99" t="e">
        <f>(Y112+Z112+AA112)/8.57</f>
        <v>#N/A</v>
      </c>
      <c r="AC112" s="235"/>
      <c r="AD112" s="236"/>
      <c r="AE112" s="236"/>
      <c r="AF112" s="237"/>
      <c r="AM112" s="255" t="s">
        <v>126</v>
      </c>
      <c r="AN112" s="257">
        <f>RANK(AN111,AN111:AQ111)</f>
        <v>1</v>
      </c>
      <c r="AO112" s="257">
        <f>RANK(AO111,AN111:AQ111)</f>
        <v>1</v>
      </c>
      <c r="AP112" s="257">
        <f>RANK(AP111,AN111:AQ111)</f>
        <v>1</v>
      </c>
      <c r="AQ112" s="259">
        <f>RANK(AQ111,AN111:AQ111)</f>
        <v>1</v>
      </c>
    </row>
    <row r="113" spans="1:43" ht="17.25" thickBot="1">
      <c r="A113" s="109">
        <f>A110</f>
        <v>0</v>
      </c>
      <c r="B113" s="266" t="str">
        <f>IF(AN116=1,AN108,IF(AO116=1,AO108,IF(AP116=1,AP108,IF(AQ116=1,AQ108))))</f>
        <v>N2</v>
      </c>
      <c r="C113" s="110">
        <f>P106</f>
        <v>0</v>
      </c>
      <c r="D113" s="243"/>
      <c r="E113" s="112" t="s">
        <v>64</v>
      </c>
      <c r="F113" s="113"/>
      <c r="G113" s="114">
        <f>F113-F112</f>
        <v>0</v>
      </c>
      <c r="H113" s="115"/>
      <c r="I113" s="115"/>
      <c r="J113" s="115"/>
      <c r="K113" s="114">
        <f>F113-(H113+I113+J113)</f>
        <v>0</v>
      </c>
      <c r="L113" s="92">
        <f>H113+I113+J113</f>
        <v>0</v>
      </c>
      <c r="M113" s="94" t="e">
        <f>J113/F113</f>
        <v>#DIV/0!</v>
      </c>
      <c r="N113" s="94" t="e">
        <f>(I113/F113)</f>
        <v>#DIV/0!</v>
      </c>
      <c r="O113" s="94" t="e">
        <f>(H113/F113)</f>
        <v>#DIV/0!</v>
      </c>
      <c r="P113" s="114">
        <f>P112</f>
        <v>0</v>
      </c>
      <c r="Q113" s="116" t="e">
        <f>L113/P113</f>
        <v>#DIV/0!</v>
      </c>
      <c r="R113" s="234" t="b">
        <f>IF(AND(A113="g",B113="n2"),VLOOKUP(Q113,vol,2),IF(AND(A113="g",B113="n1"),VLOOKUP(Q113,VO,2),IF(AND(A113="g",B113="NA"),VLOOKUP(Q113,VOO,2),IF(AND(A113="f",B113="n2"),VLOOKUP(Q113,VOLF,2),IF(AND(A113="f",B113="n1"),VLOOKUP(Q113,VOF,2),IF(AND(A113="f",B113="NA"),VLOOKUP(Q113,VOO,2)))))))</f>
        <v>0</v>
      </c>
      <c r="S113" s="246" t="s">
        <v>64</v>
      </c>
      <c r="T113" s="247" t="b">
        <f>R113</f>
        <v>0</v>
      </c>
      <c r="U113" s="248" t="b">
        <f>R119</f>
        <v>0</v>
      </c>
      <c r="V113" s="249" t="b">
        <f>R122</f>
        <v>0</v>
      </c>
      <c r="W113" s="99">
        <f>((T113+U113+V113)/60)*9</f>
        <v>0</v>
      </c>
      <c r="X113" s="106" t="s">
        <v>64</v>
      </c>
      <c r="Y113" s="273" t="e">
        <f>IF(A113="G",INDEX(Matrice_garçons,VLOOKUP(G113,NLigne_garçons,7),HLOOKUP(C113,NColonne_garçons,21)),INDEX(Matrice_filles,VLOOKUP(G113,NLigne_filles,8),HLOOKUP(C113,NColonne_filles,21)))</f>
        <v>#N/A</v>
      </c>
      <c r="Z113" s="273" t="e">
        <f>IF(A119="G",INDEX(Matrice_garçons,VLOOKUP(G119,NLigne_garçons,7),HLOOKUP(C119,NColonne_garçons,21)),INDEX(Matrice_filles,VLOOKUP(G119,NLigne_filles,8),HLOOKUP(C119,NColonne_filles,21)))</f>
        <v>#N/A</v>
      </c>
      <c r="AA113" s="273" t="e">
        <f>IF(A122="G",INDEX(Matrice_garçons,VLOOKUP(G122,NLigne_garçons,7),HLOOKUP(C122,NColonne_garçons,21)),INDEX(Matrice_filles,VLOOKUP(G122,NLigne_filles,8),HLOOKUP(C122,NColonne_filles,21)))</f>
        <v>#N/A</v>
      </c>
      <c r="AB113" s="129" t="e">
        <f>(Y113+Z113+AA113)/8.57</f>
        <v>#N/A</v>
      </c>
      <c r="AC113" s="235"/>
      <c r="AD113" s="236"/>
      <c r="AE113" s="236"/>
      <c r="AF113" s="237"/>
      <c r="AI113" s="121"/>
      <c r="AM113" s="255" t="s">
        <v>4</v>
      </c>
      <c r="AN113" s="257">
        <f>H112+H116+H125</f>
        <v>0</v>
      </c>
      <c r="AO113" s="257">
        <f>I112+I125+I116</f>
        <v>0</v>
      </c>
      <c r="AP113" s="257">
        <f>J112+J116+J125</f>
        <v>0</v>
      </c>
      <c r="AQ113" s="259">
        <f>K112+K116+K125</f>
        <v>0</v>
      </c>
    </row>
    <row r="114" spans="1:43" ht="17.25" thickBot="1">
      <c r="A114" s="71" t="s">
        <v>25</v>
      </c>
      <c r="B114" s="72" t="s">
        <v>26</v>
      </c>
      <c r="C114" s="73" t="s">
        <v>37</v>
      </c>
      <c r="D114" s="132" t="s">
        <v>13</v>
      </c>
      <c r="E114" s="74"/>
      <c r="F114" s="75" t="s">
        <v>1</v>
      </c>
      <c r="G114" s="76" t="s">
        <v>8</v>
      </c>
      <c r="H114" s="77" t="s">
        <v>65</v>
      </c>
      <c r="I114" s="77" t="s">
        <v>66</v>
      </c>
      <c r="J114" s="77" t="s">
        <v>67</v>
      </c>
      <c r="K114" s="76" t="s">
        <v>56</v>
      </c>
      <c r="L114" s="78" t="s">
        <v>140</v>
      </c>
      <c r="M114" s="78" t="s">
        <v>144</v>
      </c>
      <c r="N114" s="78" t="s">
        <v>145</v>
      </c>
      <c r="O114" s="78" t="s">
        <v>146</v>
      </c>
      <c r="P114" s="76" t="s">
        <v>9</v>
      </c>
      <c r="Q114" s="72" t="s">
        <v>10</v>
      </c>
      <c r="R114" s="231" t="s">
        <v>7</v>
      </c>
      <c r="S114" s="376" t="s">
        <v>62</v>
      </c>
      <c r="T114" s="377"/>
      <c r="U114" s="377"/>
      <c r="V114" s="377"/>
      <c r="W114" s="377"/>
      <c r="X114" s="377"/>
      <c r="Y114" s="377"/>
      <c r="Z114" s="377"/>
      <c r="AA114" s="377"/>
      <c r="AB114" s="378"/>
      <c r="AC114" s="241"/>
      <c r="AD114" s="241"/>
      <c r="AE114" s="241"/>
      <c r="AF114" s="241"/>
      <c r="AG114" s="84"/>
      <c r="AH114" s="84"/>
      <c r="AI114" s="84"/>
      <c r="AJ114" s="85"/>
      <c r="AK114" s="85"/>
      <c r="AL114" s="86"/>
      <c r="AM114" s="255" t="s">
        <v>126</v>
      </c>
      <c r="AN114" s="257">
        <f>RANK(AN113,AN113:AQ113)</f>
        <v>1</v>
      </c>
      <c r="AO114" s="257">
        <f>RANK(AO113,AN113:AQ113)</f>
        <v>1</v>
      </c>
      <c r="AP114" s="257">
        <f>RANK(AP113,AN113:AQ113)</f>
        <v>1</v>
      </c>
      <c r="AQ114" s="259">
        <f>RANK(AQ113,AN113:AQ113)</f>
        <v>1</v>
      </c>
    </row>
    <row r="115" spans="1:43" ht="17.25" thickBot="1">
      <c r="A115" s="87">
        <f>A109</f>
        <v>0</v>
      </c>
      <c r="B115" s="266" t="str">
        <f>IF(AN110=1,AN108,IF(AO110=1,AO108,IF(AP110=1,AP108,IF(AQ110=1,AQ108))))</f>
        <v>N2</v>
      </c>
      <c r="C115" s="88">
        <f>P106</f>
        <v>0</v>
      </c>
      <c r="D115" s="244">
        <f>D109</f>
        <v>0</v>
      </c>
      <c r="E115" s="90" t="s">
        <v>2</v>
      </c>
      <c r="F115" s="91"/>
      <c r="G115" s="92">
        <f>F115-F116</f>
        <v>0</v>
      </c>
      <c r="H115" s="93"/>
      <c r="I115" s="93"/>
      <c r="J115" s="93"/>
      <c r="K115" s="92">
        <f>F115-(H115+I115+J115)</f>
        <v>0</v>
      </c>
      <c r="L115" s="92">
        <f>H115+I115+J115</f>
        <v>0</v>
      </c>
      <c r="M115" s="94" t="e">
        <f>J115/F115</f>
        <v>#DIV/0!</v>
      </c>
      <c r="N115" s="94" t="e">
        <f>(I115/F115)</f>
        <v>#DIV/0!</v>
      </c>
      <c r="O115" s="94" t="e">
        <f>(H115/F115)</f>
        <v>#DIV/0!</v>
      </c>
      <c r="P115" s="92">
        <f>F115+F116</f>
        <v>0</v>
      </c>
      <c r="Q115" s="95" t="e">
        <f>L115/P115</f>
        <v>#DIV/0!</v>
      </c>
      <c r="R115" s="232" t="b">
        <f>IF(AND(A115="g",B115="n2"),VLOOKUP(Q115,vol,2),IF(AND(A115="g",B115="n1"),VLOOKUP(Q115,VO,2),IF(AND(A115="g",B115="NA"),VLOOKUP(Q115,VOO,2),IF(AND(A115="f",B115="n2"),VLOOKUP(Q115,VOLF,2),IF(AND(A115="f",B115="n1"),VLOOKUP(Q115,VOF,2),IF(AND(A115="f",B115="NA"),VLOOKUP(Q115,VOO,2)))))))</f>
        <v>0</v>
      </c>
      <c r="S115" s="80"/>
      <c r="T115" s="90" t="s">
        <v>80</v>
      </c>
      <c r="U115" s="90" t="s">
        <v>7</v>
      </c>
      <c r="V115" s="90" t="s">
        <v>81</v>
      </c>
      <c r="W115" s="130" t="s">
        <v>7</v>
      </c>
      <c r="X115" s="90" t="s">
        <v>125</v>
      </c>
      <c r="Y115" s="130" t="s">
        <v>7</v>
      </c>
      <c r="Z115" s="379" t="s">
        <v>176</v>
      </c>
      <c r="AA115" s="380"/>
      <c r="AB115" s="381"/>
      <c r="AC115" s="382" t="s">
        <v>149</v>
      </c>
      <c r="AD115" s="383"/>
      <c r="AE115" s="383"/>
      <c r="AF115" s="382" t="s">
        <v>150</v>
      </c>
      <c r="AG115" s="383"/>
      <c r="AH115" s="384"/>
      <c r="AI115" s="385" t="s">
        <v>151</v>
      </c>
      <c r="AJ115" s="386"/>
      <c r="AK115" s="387"/>
      <c r="AL115" s="86"/>
      <c r="AM115" s="255" t="s">
        <v>64</v>
      </c>
      <c r="AN115" s="257">
        <f>H113+H119+H122</f>
        <v>0</v>
      </c>
      <c r="AO115" s="257">
        <f>I113+I119+I122</f>
        <v>0</v>
      </c>
      <c r="AP115" s="257">
        <f>J113+J119+J122</f>
        <v>0</v>
      </c>
      <c r="AQ115" s="259">
        <f>K113+K119+K122</f>
        <v>0</v>
      </c>
    </row>
    <row r="116" spans="1:43" ht="17.25" thickBot="1">
      <c r="A116" s="109">
        <f>A112</f>
        <v>0</v>
      </c>
      <c r="B116" s="266" t="str">
        <f>IF(AN114=1,AN108,IF(AO114=1,AO108,IF(AP114=1,AP108,IF(AQ114=1,AQ108))))</f>
        <v>N2</v>
      </c>
      <c r="C116" s="110">
        <f>P106</f>
        <v>0</v>
      </c>
      <c r="D116" s="245">
        <f>D112</f>
        <v>0</v>
      </c>
      <c r="E116" s="112" t="s">
        <v>4</v>
      </c>
      <c r="F116" s="113"/>
      <c r="G116" s="114">
        <f>F116-F115</f>
        <v>0</v>
      </c>
      <c r="H116" s="115"/>
      <c r="I116" s="115"/>
      <c r="J116" s="115"/>
      <c r="K116" s="114">
        <f>F116-(H116+I116+J116)</f>
        <v>0</v>
      </c>
      <c r="L116" s="92">
        <f>H116+I116+J116</f>
        <v>0</v>
      </c>
      <c r="M116" s="94" t="e">
        <f>J116/F116</f>
        <v>#DIV/0!</v>
      </c>
      <c r="N116" s="94" t="e">
        <f>(I116/F116)</f>
        <v>#DIV/0!</v>
      </c>
      <c r="O116" s="94" t="e">
        <f>(H116/F116)</f>
        <v>#DIV/0!</v>
      </c>
      <c r="P116" s="114">
        <f>P115</f>
        <v>0</v>
      </c>
      <c r="Q116" s="116" t="e">
        <f>L116/P116</f>
        <v>#DIV/0!</v>
      </c>
      <c r="R116" s="234" t="b">
        <f>IF(AND(A116="g",B116="n2"),VLOOKUP(Q116,vol,2),IF(AND(A116="g",B116="n1"),VLOOKUP(Q116,VO,2),IF(AND(A116="g",B116="NA"),VLOOKUP(Q116,VOO,2),IF(AND(A116="f",B116="n2"),VLOOKUP(Q116,VOLF,2),IF(AND(A116="f",B116="n1"),VLOOKUP(Q116,VOF,2),IF(AND(A116="f",B116="NA"),VLOOKUP(Q116,VOO,2)))))))</f>
        <v>0</v>
      </c>
      <c r="S116" s="97" t="s">
        <v>2</v>
      </c>
      <c r="T116" s="250"/>
      <c r="U116" s="118">
        <f>MAX(AC116:AE116)</f>
        <v>0</v>
      </c>
      <c r="V116" s="250"/>
      <c r="W116" s="118">
        <f>MAX(AF116:AH116)</f>
        <v>0</v>
      </c>
      <c r="X116" s="250"/>
      <c r="Y116" s="118">
        <f>MAX(AI116:AK116)</f>
        <v>0</v>
      </c>
      <c r="Z116" s="388">
        <f>(U116+W116+Y116)/3</f>
        <v>0</v>
      </c>
      <c r="AA116" s="389"/>
      <c r="AB116" s="390"/>
      <c r="AC116" s="297" t="b">
        <f>IF(T116="P",VLOOKUP(M109,'BAREMES TT'!$AI$4:$AL$25,2))</f>
        <v>0</v>
      </c>
      <c r="AD116" s="298" t="b">
        <f>IF(T116="F",VLOOKUP(N109,'BAREMES TT'!$AI$4:$AL$25,3))</f>
        <v>0</v>
      </c>
      <c r="AE116" s="305" t="b">
        <f>IF(T116="E",VLOOKUP(O109,'BAREMES TT'!$AI$4:$AL$25,4))</f>
        <v>0</v>
      </c>
      <c r="AF116" s="297" t="b">
        <f>IF(V116="P",VLOOKUP(M115,'BAREMES TT'!$AI$4:$AL$25,2))</f>
        <v>0</v>
      </c>
      <c r="AG116" s="298" t="b">
        <f>IF(V116="F",VLOOKUP(N115,'BAREMES TT'!$AI$4:$AL$25,3))</f>
        <v>0</v>
      </c>
      <c r="AH116" s="299" t="b">
        <f>IF(V116="E",VLOOKUP(O115,'BAREMES TT'!$AI$4:$AL$25,4))</f>
        <v>0</v>
      </c>
      <c r="AI116" s="297" t="b">
        <f>IF(X116="P",VLOOKUP(M121,'BAREMES TT'!$AI$4:$AL$25,2))</f>
        <v>0</v>
      </c>
      <c r="AJ116" s="298" t="b">
        <f>IF(X116="F",VLOOKUP(N121,'BAREMES TT'!$AI$4:$AL$25,3))</f>
        <v>0</v>
      </c>
      <c r="AK116" s="298" t="b">
        <f>IF(X116="E",VLOOKUP(O121,'BAREMES TT'!$AI$4:$AL$25,4))</f>
        <v>0</v>
      </c>
      <c r="AL116" s="86"/>
      <c r="AM116" s="263" t="s">
        <v>126</v>
      </c>
      <c r="AN116" s="260">
        <f>RANK(AN115,AN115:AQ115)</f>
        <v>1</v>
      </c>
      <c r="AO116" s="260">
        <f>RANK(AO115,AN115:AQ115)</f>
        <v>1</v>
      </c>
      <c r="AP116" s="260">
        <f>RANK(AP115,AN115:AQ115)</f>
        <v>1</v>
      </c>
      <c r="AQ116" s="261">
        <f>RANK(AQ115,AN115:AQ115)</f>
        <v>1</v>
      </c>
    </row>
    <row r="117" spans="1:37" ht="16.5">
      <c r="A117" s="100" t="s">
        <v>25</v>
      </c>
      <c r="B117" s="76" t="s">
        <v>26</v>
      </c>
      <c r="C117" s="73" t="s">
        <v>37</v>
      </c>
      <c r="D117" s="133" t="s">
        <v>162</v>
      </c>
      <c r="E117" s="101"/>
      <c r="F117" s="75" t="s">
        <v>1</v>
      </c>
      <c r="G117" s="76" t="s">
        <v>8</v>
      </c>
      <c r="H117" s="77" t="s">
        <v>65</v>
      </c>
      <c r="I117" s="77" t="s">
        <v>66</v>
      </c>
      <c r="J117" s="77" t="s">
        <v>67</v>
      </c>
      <c r="K117" s="76" t="s">
        <v>56</v>
      </c>
      <c r="L117" s="78" t="s">
        <v>140</v>
      </c>
      <c r="M117" s="78" t="s">
        <v>144</v>
      </c>
      <c r="N117" s="78" t="s">
        <v>145</v>
      </c>
      <c r="O117" s="78" t="s">
        <v>146</v>
      </c>
      <c r="P117" s="73" t="s">
        <v>9</v>
      </c>
      <c r="Q117" s="102" t="s">
        <v>10</v>
      </c>
      <c r="R117" s="231" t="s">
        <v>7</v>
      </c>
      <c r="S117" s="97" t="s">
        <v>3</v>
      </c>
      <c r="T117" s="117"/>
      <c r="U117" s="118">
        <f>MAX(AC117:AE117)</f>
        <v>0</v>
      </c>
      <c r="V117" s="117"/>
      <c r="W117" s="118">
        <f>MAX(AF117:AH117)</f>
        <v>0</v>
      </c>
      <c r="X117" s="117"/>
      <c r="Y117" s="118">
        <f>MAX(AI117:AK117)</f>
        <v>0</v>
      </c>
      <c r="Z117" s="388">
        <f>(U117+W117+Y117)/3</f>
        <v>0</v>
      </c>
      <c r="AA117" s="389"/>
      <c r="AB117" s="390"/>
      <c r="AC117" s="300" t="b">
        <f>IF(T117="P",VLOOKUP(M110,'BAREMES TT'!$AI$4:$AL$25,2))</f>
        <v>0</v>
      </c>
      <c r="AD117" s="274" t="b">
        <f>IF(T117="F",VLOOKUP(N110,'BAREMES TT'!$AI$4:$AL$25,3))</f>
        <v>0</v>
      </c>
      <c r="AE117" s="306" t="b">
        <f>IF(T117="E",VLOOKUP(O110,'BAREMES TT'!$AI$4:$AL$25,4))</f>
        <v>0</v>
      </c>
      <c r="AF117" s="300" t="b">
        <f>IF(V117="P",VLOOKUP(M118,'BAREMES TT'!$AI$4:$AL$25,2))</f>
        <v>0</v>
      </c>
      <c r="AG117" s="274" t="b">
        <f>IF(V117="F",VLOOKUP(N118,'BAREMES TT'!$AI$4:$AL$25,3))</f>
        <v>0</v>
      </c>
      <c r="AH117" s="301" t="b">
        <f>IF(V117="E",VLOOKUP(O118,'BAREMES TT'!$AI$4:$AL$25,4))</f>
        <v>0</v>
      </c>
      <c r="AI117" s="300" t="b">
        <f>IF(X117="P",VLOOKUP(M124,'BAREMES TT'!$AI$4:$AL$25,2))</f>
        <v>0</v>
      </c>
      <c r="AJ117" s="274" t="b">
        <f>IF(X117="F",VLOOKUP(N124,'BAREMES TT'!$AI$4:$AL$25,3))</f>
        <v>0</v>
      </c>
      <c r="AK117" s="274" t="b">
        <f>IF(X117="E",VLOOKUP(O124,'BAREMES TT'!$AI$4:$AL$25,4))</f>
        <v>0</v>
      </c>
    </row>
    <row r="118" spans="1:37" ht="16.5">
      <c r="A118" s="87">
        <f>A110</f>
        <v>0</v>
      </c>
      <c r="B118" s="266" t="str">
        <f>IF(AN112=1,AN108,IF(AO112=1,AO108,IF(AP112=1,AP108,IF(AQ112=1,AQ108))))</f>
        <v>N2</v>
      </c>
      <c r="C118" s="88">
        <f>P106</f>
        <v>0</v>
      </c>
      <c r="D118" s="108">
        <f>D110</f>
        <v>0</v>
      </c>
      <c r="E118" s="90" t="s">
        <v>3</v>
      </c>
      <c r="F118" s="91"/>
      <c r="G118" s="92">
        <f>F118-F119</f>
        <v>0</v>
      </c>
      <c r="H118" s="93"/>
      <c r="I118" s="93"/>
      <c r="J118" s="93"/>
      <c r="K118" s="92">
        <f>F118-(H118+I118+J118)</f>
        <v>0</v>
      </c>
      <c r="L118" s="92">
        <f>H118+I118+J118</f>
        <v>0</v>
      </c>
      <c r="M118" s="94" t="e">
        <f>J118/F118</f>
        <v>#DIV/0!</v>
      </c>
      <c r="N118" s="94" t="e">
        <f>(I118/F118)</f>
        <v>#DIV/0!</v>
      </c>
      <c r="O118" s="94" t="e">
        <f>(H118/F118)</f>
        <v>#DIV/0!</v>
      </c>
      <c r="P118" s="92">
        <f>F118+F119</f>
        <v>0</v>
      </c>
      <c r="Q118" s="95" t="e">
        <f>L118/P118</f>
        <v>#DIV/0!</v>
      </c>
      <c r="R118" s="232" t="b">
        <f>IF(AND(A118="g",B118="n2"),VLOOKUP(Q118,vol,2),IF(AND(A118="g",B118="n1"),VLOOKUP(Q118,VO,2),IF(AND(A118="g",B118="NA"),VLOOKUP(Q118,VOO,2),IF(AND(A118="f",B118="n2"),VLOOKUP(Q118,VOLF,2),IF(AND(A118="f",B118="n1"),VLOOKUP(Q118,VOF,2),IF(AND(A118="f",B118="NA"),VLOOKUP(Q118,VOO,2)))))))</f>
        <v>0</v>
      </c>
      <c r="S118" s="97" t="s">
        <v>4</v>
      </c>
      <c r="T118" s="117"/>
      <c r="U118" s="118">
        <f>MAX(AC118:AE118)</f>
        <v>0</v>
      </c>
      <c r="V118" s="251"/>
      <c r="W118" s="118">
        <f>MAX(AF118:AH118)</f>
        <v>0</v>
      </c>
      <c r="X118" s="270"/>
      <c r="Y118" s="118">
        <f>MAX(AI118:AK118)</f>
        <v>0</v>
      </c>
      <c r="Z118" s="388">
        <f>(U118+W118+Y118)/3</f>
        <v>0</v>
      </c>
      <c r="AA118" s="389"/>
      <c r="AB118" s="390"/>
      <c r="AC118" s="300" t="b">
        <f>IF(T118="P",VLOOKUP(M112,'BAREMES TT'!$AI$4:$AL$25,2))</f>
        <v>0</v>
      </c>
      <c r="AD118" s="274" t="b">
        <f>IF(T118="F",VLOOKUP(N112,'BAREMES TT'!$AI$4:$AL$25,3))</f>
        <v>0</v>
      </c>
      <c r="AE118" s="306" t="b">
        <f>IF(T118="E",VLOOKUP(O112,'BAREMES TT'!$AI$4:$AL$25,4))</f>
        <v>0</v>
      </c>
      <c r="AF118" s="300" t="b">
        <f>IF(V118="P",VLOOKUP(M116,'BAREMES TT'!$AI$4:$AL$25,2))</f>
        <v>0</v>
      </c>
      <c r="AG118" s="274" t="b">
        <f>IF(V118="F",VLOOKUP(N116,'BAREMES TT'!$AI$4:$AL$25,3))</f>
        <v>0</v>
      </c>
      <c r="AH118" s="301" t="b">
        <f>IF(V118="E",VLOOKUP(O116,'BAREMES TT'!$AI$4:$AL$25,4))</f>
        <v>0</v>
      </c>
      <c r="AI118" s="300" t="b">
        <f>IF(X118="P",VLOOKUP(M125,'BAREMES TT'!$AI$4:$AL$25,2))</f>
        <v>0</v>
      </c>
      <c r="AJ118" s="274" t="b">
        <f>IF(X118="F",VLOOKUP(N125,'BAREMES TT'!$AI$4:$AL$25,3))</f>
        <v>0</v>
      </c>
      <c r="AK118" s="274" t="b">
        <f>IF(X118="E",VLOOKUP(O125,'BAREMES TT'!$AI$4:$AL$25,4))</f>
        <v>0</v>
      </c>
    </row>
    <row r="119" spans="1:37" ht="17.25" thickBot="1">
      <c r="A119" s="109">
        <f>A113</f>
        <v>0</v>
      </c>
      <c r="B119" s="266" t="str">
        <f>IF(AN116=1,AN108,IF(AO116=1,AO108,IF(AP116=1,AP108,IF(AQ116=1,AQ108))))</f>
        <v>N2</v>
      </c>
      <c r="C119" s="110">
        <f>P106</f>
        <v>0</v>
      </c>
      <c r="D119" s="122">
        <f>D113</f>
        <v>0</v>
      </c>
      <c r="E119" s="112" t="s">
        <v>64</v>
      </c>
      <c r="F119" s="113"/>
      <c r="G119" s="114">
        <f>F119-F118</f>
        <v>0</v>
      </c>
      <c r="H119" s="115"/>
      <c r="I119" s="115"/>
      <c r="J119" s="115"/>
      <c r="K119" s="114">
        <f>F119-(H119+I119+J119)</f>
        <v>0</v>
      </c>
      <c r="L119" s="92">
        <f>H119+I119+J119</f>
        <v>0</v>
      </c>
      <c r="M119" s="94" t="e">
        <f>J119/F119</f>
        <v>#DIV/0!</v>
      </c>
      <c r="N119" s="94" t="e">
        <f>(I119/F119)</f>
        <v>#DIV/0!</v>
      </c>
      <c r="O119" s="94" t="e">
        <f>(H119/F119)</f>
        <v>#DIV/0!</v>
      </c>
      <c r="P119" s="114">
        <f>P118</f>
        <v>0</v>
      </c>
      <c r="Q119" s="116" t="e">
        <f>L119/P119</f>
        <v>#DIV/0!</v>
      </c>
      <c r="R119" s="234" t="b">
        <f>IF(AND(A119="g",B119="n2"),VLOOKUP(Q119,vol,2),IF(AND(A119="g",B119="n1"),VLOOKUP(Q119,VO,2),IF(AND(A119="g",B119="NA"),VLOOKUP(Q119,VOO,2),IF(AND(A119="f",B119="n2"),VLOOKUP(Q119,VOLF,2),IF(AND(A119="f",B119="n1"),VLOOKUP(Q119,VOF,2),IF(AND(A119="f",B119="NA"),VLOOKUP(Q119,VOO,2)))))))</f>
        <v>0</v>
      </c>
      <c r="S119" s="252" t="s">
        <v>64</v>
      </c>
      <c r="T119" s="253"/>
      <c r="U119" s="118">
        <f>MAX(AC119:AE119)</f>
        <v>0</v>
      </c>
      <c r="V119" s="254"/>
      <c r="W119" s="118">
        <f>MAX(AF119:AH119)</f>
        <v>0</v>
      </c>
      <c r="X119" s="271"/>
      <c r="Y119" s="118">
        <f>MAX(AI119:AK119)</f>
        <v>0</v>
      </c>
      <c r="Z119" s="388">
        <f>(U119+W119+Y119)/3</f>
        <v>0</v>
      </c>
      <c r="AA119" s="389"/>
      <c r="AB119" s="390"/>
      <c r="AC119" s="302" t="b">
        <f>IF(T119="P",VLOOKUP(M113,'BAREMES TT'!$AI$4:$AL$25,2))</f>
        <v>0</v>
      </c>
      <c r="AD119" s="303" t="b">
        <f>IF(T119="F",VLOOKUP(N113,'BAREMES TT'!$AI$4:$AL$25,3))</f>
        <v>0</v>
      </c>
      <c r="AE119" s="307" t="b">
        <f>IF(T119="E",VLOOKUP(O113,'BAREMES TT'!$AI$4:$AL$25,4))</f>
        <v>0</v>
      </c>
      <c r="AF119" s="302" t="b">
        <f>IF(V119="P",VLOOKUP(M119,'BAREMES TT'!$AI$4:$AL$25,2))</f>
        <v>0</v>
      </c>
      <c r="AG119" s="303" t="b">
        <f>IF(V119="F",VLOOKUP(N119,'BAREMES TT'!$AI$4:$AL$25,3))</f>
        <v>0</v>
      </c>
      <c r="AH119" s="304" t="b">
        <f>IF(V119="E",VLOOKUP(O119,'BAREMES TT'!$AI$4:$AL$25,4))</f>
        <v>0</v>
      </c>
      <c r="AI119" s="302" t="b">
        <f>IF(X119="P",VLOOKUP(M122,'BAREMES TT'!$AI$4:$AL$25,2))</f>
        <v>0</v>
      </c>
      <c r="AJ119" s="303" t="b">
        <f>IF(X119="F",VLOOKUP(N122,'BAREMES TT'!$AI$4:$AL$25,3))</f>
        <v>0</v>
      </c>
      <c r="AK119" s="303" t="b">
        <f>IF(X119="E",VLOOKUP(O122,'BAREMES TT'!$AI$4:$AL$25,4))</f>
        <v>0</v>
      </c>
    </row>
    <row r="120" spans="1:39" ht="16.5">
      <c r="A120" s="71" t="s">
        <v>25</v>
      </c>
      <c r="B120" s="72" t="s">
        <v>26</v>
      </c>
      <c r="C120" s="73" t="s">
        <v>37</v>
      </c>
      <c r="D120" s="132" t="s">
        <v>163</v>
      </c>
      <c r="E120" s="74"/>
      <c r="F120" s="75" t="s">
        <v>1</v>
      </c>
      <c r="G120" s="76" t="s">
        <v>8</v>
      </c>
      <c r="H120" s="77" t="s">
        <v>65</v>
      </c>
      <c r="I120" s="77" t="s">
        <v>66</v>
      </c>
      <c r="J120" s="77" t="s">
        <v>67</v>
      </c>
      <c r="K120" s="76" t="s">
        <v>56</v>
      </c>
      <c r="L120" s="78" t="s">
        <v>140</v>
      </c>
      <c r="M120" s="78" t="s">
        <v>144</v>
      </c>
      <c r="N120" s="78" t="s">
        <v>145</v>
      </c>
      <c r="O120" s="78" t="s">
        <v>146</v>
      </c>
      <c r="P120" s="76" t="s">
        <v>9</v>
      </c>
      <c r="Q120" s="72" t="s">
        <v>10</v>
      </c>
      <c r="R120" s="79" t="s">
        <v>7</v>
      </c>
      <c r="S120" s="391" t="s">
        <v>46</v>
      </c>
      <c r="T120" s="392"/>
      <c r="U120" s="395" t="s">
        <v>175</v>
      </c>
      <c r="V120" s="395"/>
      <c r="W120" s="395" t="s">
        <v>47</v>
      </c>
      <c r="X120" s="395"/>
      <c r="Y120" s="395" t="s">
        <v>176</v>
      </c>
      <c r="Z120" s="395"/>
      <c r="AA120" s="397" t="s">
        <v>23</v>
      </c>
      <c r="AB120" s="398"/>
      <c r="AC120" s="241"/>
      <c r="AD120" s="241"/>
      <c r="AE120" s="241"/>
      <c r="AF120" s="241"/>
      <c r="AG120" s="84"/>
      <c r="AH120" s="84"/>
      <c r="AI120" s="84"/>
      <c r="AJ120" s="85"/>
      <c r="AK120" s="85"/>
      <c r="AL120" s="86"/>
      <c r="AM120" s="70"/>
    </row>
    <row r="121" spans="1:39" ht="16.5">
      <c r="A121" s="87">
        <f>A109</f>
        <v>0</v>
      </c>
      <c r="B121" s="266" t="str">
        <f>IF(AN110=1,AN108,IF(AO110=1,AO108,IF(AP110=1,AP108,IF(AQ110=1,AQ108))))</f>
        <v>N2</v>
      </c>
      <c r="C121" s="88">
        <f>P106</f>
        <v>0</v>
      </c>
      <c r="D121" s="244">
        <f>D109</f>
        <v>0</v>
      </c>
      <c r="E121" s="90" t="s">
        <v>2</v>
      </c>
      <c r="F121" s="91"/>
      <c r="G121" s="92">
        <f>F121-F122</f>
        <v>0</v>
      </c>
      <c r="H121" s="93"/>
      <c r="I121" s="93"/>
      <c r="J121" s="93"/>
      <c r="K121" s="92">
        <f>F121-(H121+I121+J121)</f>
        <v>0</v>
      </c>
      <c r="L121" s="92">
        <f>H121+I121+J121</f>
        <v>0</v>
      </c>
      <c r="M121" s="94" t="e">
        <f>J121/F121</f>
        <v>#DIV/0!</v>
      </c>
      <c r="N121" s="94" t="e">
        <f>(I121/F121)</f>
        <v>#DIV/0!</v>
      </c>
      <c r="O121" s="94" t="e">
        <f>(H121/F121)</f>
        <v>#DIV/0!</v>
      </c>
      <c r="P121" s="92">
        <f>F121+F122</f>
        <v>0</v>
      </c>
      <c r="Q121" s="95" t="e">
        <f>L121/P121</f>
        <v>#DIV/0!</v>
      </c>
      <c r="R121" s="232" t="b">
        <f>IF(AND(A121="g",B121="n2"),VLOOKUP(Q121,vol,2),IF(AND(A121="g",B121="n1"),VLOOKUP(Q121,VO,2),IF(AND(A121="g",B121="NA"),VLOOKUP(Q121,VOO,2),IF(AND(A121="f",B121="n2"),VLOOKUP(Q121,VOLF,2),IF(AND(A121="f",B121="n1"),VLOOKUP(Q121,VOF,2),IF(AND(A121="f",B121="NA"),VLOOKUP(Q121,VOO,2)))))))</f>
        <v>0</v>
      </c>
      <c r="S121" s="393"/>
      <c r="T121" s="394"/>
      <c r="U121" s="396"/>
      <c r="V121" s="396"/>
      <c r="W121" s="396"/>
      <c r="X121" s="396"/>
      <c r="Y121" s="396"/>
      <c r="Z121" s="396"/>
      <c r="AA121" s="399"/>
      <c r="AB121" s="400"/>
      <c r="AC121" s="241"/>
      <c r="AD121" s="241"/>
      <c r="AE121" s="241"/>
      <c r="AF121" s="241"/>
      <c r="AG121" s="84"/>
      <c r="AH121" s="84"/>
      <c r="AI121" s="84"/>
      <c r="AJ121" s="85"/>
      <c r="AK121" s="85"/>
      <c r="AL121" s="86"/>
      <c r="AM121" s="70"/>
    </row>
    <row r="122" spans="1:39" ht="17.25" thickBot="1">
      <c r="A122" s="109">
        <f>A113</f>
        <v>0</v>
      </c>
      <c r="B122" s="266" t="str">
        <f>IF(AN116=1,AN108,IF(AO116=1,AO108,IF(AP116=1,AP108,IF(AQ116=1,AQ108))))</f>
        <v>N2</v>
      </c>
      <c r="C122" s="110">
        <f>P106</f>
        <v>0</v>
      </c>
      <c r="D122" s="245">
        <f>D113</f>
        <v>0</v>
      </c>
      <c r="E122" s="112" t="s">
        <v>64</v>
      </c>
      <c r="F122" s="113"/>
      <c r="G122" s="114">
        <f>F122-F121</f>
        <v>0</v>
      </c>
      <c r="H122" s="115"/>
      <c r="I122" s="115"/>
      <c r="J122" s="115"/>
      <c r="K122" s="114">
        <f>F122-(H122+I122+J122)</f>
        <v>0</v>
      </c>
      <c r="L122" s="92">
        <f>H122+I122+J122</f>
        <v>0</v>
      </c>
      <c r="M122" s="94" t="e">
        <f>J122/F122</f>
        <v>#DIV/0!</v>
      </c>
      <c r="N122" s="94" t="e">
        <f>(I122/F122)</f>
        <v>#DIV/0!</v>
      </c>
      <c r="O122" s="94" t="e">
        <f>(H122/F122)</f>
        <v>#DIV/0!</v>
      </c>
      <c r="P122" s="114">
        <f>P121</f>
        <v>0</v>
      </c>
      <c r="Q122" s="116" t="e">
        <f>L122/P122</f>
        <v>#DIV/0!</v>
      </c>
      <c r="R122" s="234" t="b">
        <f>IF(AND(A122="g",B122="n2"),VLOOKUP(Q122,vol,2),IF(AND(A122="g",B122="n1"),VLOOKUP(Q122,VO,2),IF(AND(A122="g",B122="NA"),VLOOKUP(Q122,VOO,2),IF(AND(A122="f",B122="n2"),VLOOKUP(Q122,VOLF,2),IF(AND(A122="f",B122="n1"),VLOOKUP(Q122,VOF,2),IF(AND(A122="f",B122="NA"),VLOOKUP(Q122,VOO,2)))))))</f>
        <v>0</v>
      </c>
      <c r="S122" s="403">
        <f>D109</f>
        <v>0</v>
      </c>
      <c r="T122" s="404"/>
      <c r="U122" s="405">
        <f>W110</f>
        <v>0</v>
      </c>
      <c r="V122" s="406"/>
      <c r="W122" s="405" t="e">
        <f>AB110</f>
        <v>#N/A</v>
      </c>
      <c r="X122" s="406"/>
      <c r="Y122" s="405">
        <f>Z116</f>
        <v>0</v>
      </c>
      <c r="Z122" s="406"/>
      <c r="AA122" s="401" t="e">
        <f>U122+W122+Y122</f>
        <v>#N/A</v>
      </c>
      <c r="AB122" s="402"/>
      <c r="AC122" s="241"/>
      <c r="AD122" s="241"/>
      <c r="AE122" s="241"/>
      <c r="AF122" s="241"/>
      <c r="AG122" s="84"/>
      <c r="AH122" s="84"/>
      <c r="AI122" s="84"/>
      <c r="AJ122" s="85"/>
      <c r="AK122" s="85"/>
      <c r="AL122" s="86"/>
      <c r="AM122" s="70"/>
    </row>
    <row r="123" spans="1:32" ht="16.5">
      <c r="A123" s="100" t="s">
        <v>25</v>
      </c>
      <c r="B123" s="76" t="s">
        <v>26</v>
      </c>
      <c r="C123" s="73" t="s">
        <v>37</v>
      </c>
      <c r="D123" s="133" t="s">
        <v>164</v>
      </c>
      <c r="E123" s="101"/>
      <c r="F123" s="75" t="s">
        <v>1</v>
      </c>
      <c r="G123" s="76" t="s">
        <v>8</v>
      </c>
      <c r="H123" s="77" t="s">
        <v>65</v>
      </c>
      <c r="I123" s="77" t="s">
        <v>66</v>
      </c>
      <c r="J123" s="77" t="s">
        <v>67</v>
      </c>
      <c r="K123" s="76" t="s">
        <v>56</v>
      </c>
      <c r="L123" s="78" t="s">
        <v>140</v>
      </c>
      <c r="M123" s="78" t="s">
        <v>144</v>
      </c>
      <c r="N123" s="78" t="s">
        <v>145</v>
      </c>
      <c r="O123" s="78" t="s">
        <v>146</v>
      </c>
      <c r="P123" s="73" t="s">
        <v>9</v>
      </c>
      <c r="Q123" s="102" t="s">
        <v>10</v>
      </c>
      <c r="R123" s="231" t="s">
        <v>7</v>
      </c>
      <c r="S123" s="403">
        <f>D110</f>
        <v>0</v>
      </c>
      <c r="T123" s="404"/>
      <c r="U123" s="405">
        <f>W111</f>
        <v>0</v>
      </c>
      <c r="V123" s="406"/>
      <c r="W123" s="405" t="e">
        <f>AB111</f>
        <v>#N/A</v>
      </c>
      <c r="X123" s="406"/>
      <c r="Y123" s="405">
        <f>Z117</f>
        <v>0</v>
      </c>
      <c r="Z123" s="406"/>
      <c r="AA123" s="401" t="e">
        <f>U123+W123+Y123</f>
        <v>#N/A</v>
      </c>
      <c r="AB123" s="402"/>
      <c r="AC123" s="68"/>
      <c r="AD123" s="68"/>
      <c r="AE123" s="68"/>
      <c r="AF123" s="69"/>
    </row>
    <row r="124" spans="1:32" ht="15">
      <c r="A124" s="87">
        <f>A110</f>
        <v>0</v>
      </c>
      <c r="B124" s="266" t="str">
        <f>IF(AN110=1,AN108,IF(AO110=1,AO108,IF(AP110=1,AP108,IF(AQ110=1,AQ108))))</f>
        <v>N2</v>
      </c>
      <c r="C124" s="88">
        <f>P106</f>
        <v>0</v>
      </c>
      <c r="D124" s="108">
        <f>D110</f>
        <v>0</v>
      </c>
      <c r="E124" s="90" t="s">
        <v>3</v>
      </c>
      <c r="F124" s="91"/>
      <c r="G124" s="92">
        <f>F124-F125</f>
        <v>0</v>
      </c>
      <c r="H124" s="93"/>
      <c r="I124" s="93"/>
      <c r="J124" s="93"/>
      <c r="K124" s="92">
        <f>F124-(H124+I124+J124)</f>
        <v>0</v>
      </c>
      <c r="L124" s="92">
        <f>H124+I124+J124</f>
        <v>0</v>
      </c>
      <c r="M124" s="94" t="e">
        <f>J124/F124</f>
        <v>#DIV/0!</v>
      </c>
      <c r="N124" s="94" t="e">
        <f>(I124/F124)</f>
        <v>#DIV/0!</v>
      </c>
      <c r="O124" s="94" t="e">
        <f>(H124/F124)</f>
        <v>#DIV/0!</v>
      </c>
      <c r="P124" s="92">
        <f>F124+F125</f>
        <v>0</v>
      </c>
      <c r="Q124" s="95" t="e">
        <f>L124/P124</f>
        <v>#DIV/0!</v>
      </c>
      <c r="R124" s="232" t="b">
        <f>IF(AND(A124="g",B124="n2"),VLOOKUP(Q124,vol,2),IF(AND(A124="g",B124="n1"),VLOOKUP(Q124,VO,2),IF(AND(A124="g",B124="NA"),VLOOKUP(Q124,VOO,2),IF(AND(A124="f",B124="n2"),VLOOKUP(Q124,VOLF,2),IF(AND(A124="f",B124="n1"),VLOOKUP(Q124,VOF,2),IF(AND(A124="f",B124="NA"),VLOOKUP(Q124,VOO,2)))))))</f>
        <v>0</v>
      </c>
      <c r="S124" s="403">
        <f>D112</f>
        <v>0</v>
      </c>
      <c r="T124" s="404"/>
      <c r="U124" s="405">
        <f>W112</f>
        <v>0</v>
      </c>
      <c r="V124" s="406"/>
      <c r="W124" s="405" t="e">
        <f>AB112</f>
        <v>#N/A</v>
      </c>
      <c r="X124" s="406"/>
      <c r="Y124" s="405">
        <f>Z118</f>
        <v>0</v>
      </c>
      <c r="Z124" s="406"/>
      <c r="AA124" s="401" t="e">
        <f>U124+W124+Y124</f>
        <v>#N/A</v>
      </c>
      <c r="AB124" s="402"/>
      <c r="AC124" s="235"/>
      <c r="AD124" s="236"/>
      <c r="AE124" s="236"/>
      <c r="AF124" s="237"/>
    </row>
    <row r="125" spans="1:35" ht="17.25" thickBot="1">
      <c r="A125" s="109">
        <f>A112</f>
        <v>0</v>
      </c>
      <c r="B125" s="267" t="str">
        <f>IF(AN114=1,AN108,IF(AO114=1,AO108,IF(AP114=1,AP108,IF(AQ114=1,AQ108))))</f>
        <v>N2</v>
      </c>
      <c r="C125" s="110">
        <f>P106</f>
        <v>0</v>
      </c>
      <c r="D125" s="122">
        <f>D112</f>
        <v>0</v>
      </c>
      <c r="E125" s="112" t="s">
        <v>4</v>
      </c>
      <c r="F125" s="113"/>
      <c r="G125" s="114">
        <f>F125-F124</f>
        <v>0</v>
      </c>
      <c r="H125" s="115"/>
      <c r="I125" s="115"/>
      <c r="J125" s="115"/>
      <c r="K125" s="114">
        <f>F125-(H125+I125+J125)</f>
        <v>0</v>
      </c>
      <c r="L125" s="114">
        <f>H125+I125+J125</f>
        <v>0</v>
      </c>
      <c r="M125" s="233" t="e">
        <f>J125/F125</f>
        <v>#DIV/0!</v>
      </c>
      <c r="N125" s="233" t="e">
        <f>(I125/F125)</f>
        <v>#DIV/0!</v>
      </c>
      <c r="O125" s="233" t="e">
        <f>(H125/F125)</f>
        <v>#DIV/0!</v>
      </c>
      <c r="P125" s="114">
        <f>P124</f>
        <v>0</v>
      </c>
      <c r="Q125" s="116" t="e">
        <f>L125/P125</f>
        <v>#DIV/0!</v>
      </c>
      <c r="R125" s="234" t="b">
        <f>IF(AND(A125="g",B125="n2"),VLOOKUP(Q125,vol,2),IF(AND(A125="g",B125="n1"),VLOOKUP(Q125,VO,2),IF(AND(A125="g",B125="NA"),VLOOKUP(Q125,VOO,2),IF(AND(A125="f",B125="n2"),VLOOKUP(Q125,VOLF,2),IF(AND(A125="f",B125="n1"),VLOOKUP(Q125,VOF,2),IF(AND(A125="f",B125="NA"),VLOOKUP(Q125,VOO,2)))))))</f>
        <v>0</v>
      </c>
      <c r="S125" s="407">
        <f>D113</f>
        <v>0</v>
      </c>
      <c r="T125" s="408"/>
      <c r="U125" s="409">
        <f>W113</f>
        <v>0</v>
      </c>
      <c r="V125" s="410"/>
      <c r="W125" s="409" t="e">
        <f>AB113</f>
        <v>#N/A</v>
      </c>
      <c r="X125" s="410"/>
      <c r="Y125" s="409">
        <f>Z119</f>
        <v>0</v>
      </c>
      <c r="Z125" s="410"/>
      <c r="AA125" s="411" t="e">
        <f>U125+W125+Y125</f>
        <v>#N/A</v>
      </c>
      <c r="AB125" s="412"/>
      <c r="AC125" s="235"/>
      <c r="AD125" s="236"/>
      <c r="AE125" s="236"/>
      <c r="AF125" s="237"/>
      <c r="AI125" s="121"/>
    </row>
    <row r="126" spans="1:45" ht="17.25" thickBot="1">
      <c r="A126" s="324"/>
      <c r="B126" s="325"/>
      <c r="C126" s="326"/>
      <c r="D126" s="327"/>
      <c r="E126" s="328"/>
      <c r="F126" s="318"/>
      <c r="G126" s="317"/>
      <c r="H126" s="318"/>
      <c r="I126" s="318"/>
      <c r="J126" s="318"/>
      <c r="K126" s="317"/>
      <c r="L126" s="317"/>
      <c r="M126" s="319"/>
      <c r="N126" s="319"/>
      <c r="O126" s="319"/>
      <c r="P126" s="317"/>
      <c r="Q126" s="320"/>
      <c r="R126" s="317"/>
      <c r="S126" s="323"/>
      <c r="T126" s="323"/>
      <c r="U126" s="316"/>
      <c r="V126" s="315"/>
      <c r="W126" s="316"/>
      <c r="X126" s="315"/>
      <c r="Y126" s="316"/>
      <c r="Z126" s="315"/>
      <c r="AA126" s="321"/>
      <c r="AB126" s="322"/>
      <c r="AC126" s="235"/>
      <c r="AD126" s="236"/>
      <c r="AE126" s="236"/>
      <c r="AF126" s="237"/>
      <c r="AI126" s="121"/>
      <c r="AS126" s="60">
        <v>6</v>
      </c>
    </row>
    <row r="127" spans="1:45" ht="25.5" thickBot="1">
      <c r="A127" s="366" t="s">
        <v>45</v>
      </c>
      <c r="B127" s="367"/>
      <c r="C127" s="367"/>
      <c r="D127" s="367"/>
      <c r="E127" s="367"/>
      <c r="F127" s="368"/>
      <c r="G127" s="142" t="s">
        <v>79</v>
      </c>
      <c r="H127" s="143"/>
      <c r="I127" s="287"/>
      <c r="J127" s="286"/>
      <c r="L127" s="269" t="s">
        <v>131</v>
      </c>
      <c r="M127" s="269"/>
      <c r="P127" s="143"/>
      <c r="R127" s="288"/>
      <c r="S127" s="295"/>
      <c r="T127" s="288" t="s">
        <v>113</v>
      </c>
      <c r="U127" s="289"/>
      <c r="V127" s="289"/>
      <c r="W127" s="290"/>
      <c r="Y127" s="369"/>
      <c r="Z127" s="369"/>
      <c r="AA127" s="369"/>
      <c r="AB127" s="369"/>
      <c r="AC127" s="369"/>
      <c r="AD127" s="369"/>
      <c r="AE127" s="369"/>
      <c r="AF127" s="369"/>
      <c r="AG127" s="369"/>
      <c r="AH127" s="369"/>
      <c r="AI127" s="369"/>
      <c r="AJ127" s="369"/>
      <c r="AK127" s="369"/>
      <c r="AL127" s="369"/>
      <c r="AM127" s="369"/>
      <c r="AN127" s="369"/>
      <c r="AO127" s="369"/>
      <c r="AP127" s="369"/>
      <c r="AQ127" s="369"/>
      <c r="AR127" s="369"/>
      <c r="AS127" s="369"/>
    </row>
    <row r="128" spans="1:39" ht="25.5" thickBot="1">
      <c r="A128" s="62" t="s">
        <v>24</v>
      </c>
      <c r="B128" s="63"/>
      <c r="C128" s="63"/>
      <c r="D128" s="127"/>
      <c r="E128" s="63"/>
      <c r="F128" s="63"/>
      <c r="G128" s="64"/>
      <c r="H128" s="65">
        <v>1</v>
      </c>
      <c r="I128" s="65">
        <v>2</v>
      </c>
      <c r="J128" s="65">
        <v>3</v>
      </c>
      <c r="K128" s="66"/>
      <c r="L128" s="67" t="s">
        <v>0</v>
      </c>
      <c r="M128" s="67"/>
      <c r="N128" s="67"/>
      <c r="O128" s="67"/>
      <c r="P128" s="63"/>
      <c r="Q128" s="63"/>
      <c r="R128" s="63"/>
      <c r="S128" s="238"/>
      <c r="T128" s="238"/>
      <c r="U128" s="238"/>
      <c r="V128" s="238"/>
      <c r="W128" s="238"/>
      <c r="X128" s="238"/>
      <c r="Y128" s="238"/>
      <c r="Z128" s="238"/>
      <c r="AA128" s="238"/>
      <c r="AB128" s="238"/>
      <c r="AC128" s="239"/>
      <c r="AD128" s="83"/>
      <c r="AE128" s="83"/>
      <c r="AF128" s="83"/>
      <c r="AG128" s="68"/>
      <c r="AH128" s="68"/>
      <c r="AI128" s="68"/>
      <c r="AJ128" s="68"/>
      <c r="AK128" s="68"/>
      <c r="AL128" s="69"/>
      <c r="AM128" s="70"/>
    </row>
    <row r="129" spans="1:43" ht="16.5">
      <c r="A129" s="71" t="s">
        <v>25</v>
      </c>
      <c r="B129" s="72" t="s">
        <v>26</v>
      </c>
      <c r="C129" s="73" t="s">
        <v>37</v>
      </c>
      <c r="D129" s="132" t="s">
        <v>11</v>
      </c>
      <c r="E129" s="74"/>
      <c r="F129" s="75" t="s">
        <v>1</v>
      </c>
      <c r="G129" s="76" t="s">
        <v>8</v>
      </c>
      <c r="H129" s="77" t="s">
        <v>65</v>
      </c>
      <c r="I129" s="77" t="s">
        <v>66</v>
      </c>
      <c r="J129" s="77" t="s">
        <v>67</v>
      </c>
      <c r="K129" s="76" t="s">
        <v>56</v>
      </c>
      <c r="L129" s="78" t="s">
        <v>140</v>
      </c>
      <c r="M129" s="78" t="s">
        <v>144</v>
      </c>
      <c r="N129" s="78" t="s">
        <v>145</v>
      </c>
      <c r="O129" s="78" t="s">
        <v>146</v>
      </c>
      <c r="P129" s="73" t="s">
        <v>9</v>
      </c>
      <c r="Q129" s="72" t="s">
        <v>10</v>
      </c>
      <c r="R129" s="231" t="s">
        <v>7</v>
      </c>
      <c r="S129" s="370" t="s">
        <v>61</v>
      </c>
      <c r="T129" s="371"/>
      <c r="U129" s="371"/>
      <c r="V129" s="371"/>
      <c r="W129" s="372"/>
      <c r="X129" s="373" t="s">
        <v>60</v>
      </c>
      <c r="Y129" s="374"/>
      <c r="Z129" s="374"/>
      <c r="AA129" s="374"/>
      <c r="AB129" s="375"/>
      <c r="AC129" s="240"/>
      <c r="AD129" s="240"/>
      <c r="AE129" s="240"/>
      <c r="AF129" s="240"/>
      <c r="AG129" s="84"/>
      <c r="AH129" s="84"/>
      <c r="AI129" s="84"/>
      <c r="AJ129" s="85"/>
      <c r="AK129" s="85"/>
      <c r="AL129" s="86"/>
      <c r="AM129" s="258"/>
      <c r="AN129" s="264" t="s">
        <v>5</v>
      </c>
      <c r="AO129" s="264" t="s">
        <v>6</v>
      </c>
      <c r="AP129" s="264" t="s">
        <v>130</v>
      </c>
      <c r="AQ129" s="265" t="s">
        <v>130</v>
      </c>
    </row>
    <row r="130" spans="1:43" ht="16.5">
      <c r="A130" s="87">
        <f>H127</f>
        <v>0</v>
      </c>
      <c r="B130" s="266" t="str">
        <f>IF(AN131=1,AN129,IF(AO131=1,AO129,IF(AP131=1,AP129,IF(AQ131=1,AQ129))))</f>
        <v>N2</v>
      </c>
      <c r="C130" s="107">
        <f>P127</f>
        <v>0</v>
      </c>
      <c r="D130" s="89"/>
      <c r="E130" s="90" t="s">
        <v>2</v>
      </c>
      <c r="F130" s="91"/>
      <c r="G130" s="92">
        <f>F130-F131</f>
        <v>0</v>
      </c>
      <c r="H130" s="93"/>
      <c r="I130" s="93"/>
      <c r="J130" s="93"/>
      <c r="K130" s="92">
        <f>F130-(H130+I130+J130)</f>
        <v>0</v>
      </c>
      <c r="L130" s="92">
        <f>H130+I130+J130</f>
        <v>0</v>
      </c>
      <c r="M130" s="94" t="e">
        <f>J130/F130</f>
        <v>#DIV/0!</v>
      </c>
      <c r="N130" s="94" t="e">
        <f>(I130/F130)</f>
        <v>#DIV/0!</v>
      </c>
      <c r="O130" s="94" t="e">
        <f>(H130/F130)</f>
        <v>#DIV/0!</v>
      </c>
      <c r="P130" s="92">
        <f>F130+F131</f>
        <v>0</v>
      </c>
      <c r="Q130" s="95" t="e">
        <f>L130/P130</f>
        <v>#DIV/0!</v>
      </c>
      <c r="R130" s="232" t="b">
        <f>IF(AND(A130="g",B130="n2"),VLOOKUP(Q130,vol,2),IF(AND(A130="g",B130="n1"),VLOOKUP(Q130,VO,2),IF(AND(A130="g",B130="NA"),VLOOKUP(Q130,VOO,2),IF(AND(A130="f",B130="n2"),VLOOKUP(Q130,VOLF,2),IF(AND(A130="f",B130="n1"),VLOOKUP(Q130,VOF,2),IF(AND(A130="f",B130="NA"),VLOOKUP(Q130,VOO,2)))))))</f>
        <v>0</v>
      </c>
      <c r="S130" s="80"/>
      <c r="T130" s="81" t="s">
        <v>57</v>
      </c>
      <c r="U130" s="81" t="s">
        <v>58</v>
      </c>
      <c r="V130" s="81" t="s">
        <v>114</v>
      </c>
      <c r="W130" s="333" t="s">
        <v>175</v>
      </c>
      <c r="X130" s="80"/>
      <c r="Y130" s="81" t="s">
        <v>57</v>
      </c>
      <c r="Z130" s="81" t="s">
        <v>58</v>
      </c>
      <c r="AA130" s="81" t="s">
        <v>114</v>
      </c>
      <c r="AB130" s="333" t="s">
        <v>47</v>
      </c>
      <c r="AC130" s="240"/>
      <c r="AD130" s="240"/>
      <c r="AE130" s="240"/>
      <c r="AF130" s="240"/>
      <c r="AG130" s="84"/>
      <c r="AH130" s="84"/>
      <c r="AI130" s="84"/>
      <c r="AJ130" s="85"/>
      <c r="AK130" s="85"/>
      <c r="AL130" s="86"/>
      <c r="AM130" s="255" t="s">
        <v>2</v>
      </c>
      <c r="AN130" s="257">
        <f>H130+H136+H142</f>
        <v>0</v>
      </c>
      <c r="AO130" s="257">
        <f>I136+I142+I130</f>
        <v>0</v>
      </c>
      <c r="AP130" s="257">
        <f>J130+J136+J142</f>
        <v>0</v>
      </c>
      <c r="AQ130" s="259">
        <f>K130+K136+K142</f>
        <v>0</v>
      </c>
    </row>
    <row r="131" spans="1:43" ht="17.25" thickBot="1">
      <c r="A131" s="109">
        <f>H127</f>
        <v>0</v>
      </c>
      <c r="B131" s="266" t="str">
        <f>IF(AN133=1,AN129,IF(AO133=1,AO129,IF(AP133=1,AP129,IF(AQ133=1,AQ129))))</f>
        <v>N2</v>
      </c>
      <c r="C131" s="110">
        <f>P127</f>
        <v>0</v>
      </c>
      <c r="D131" s="111"/>
      <c r="E131" s="112" t="s">
        <v>3</v>
      </c>
      <c r="F131" s="113"/>
      <c r="G131" s="114">
        <f>F131-F130</f>
        <v>0</v>
      </c>
      <c r="H131" s="115"/>
      <c r="I131" s="115"/>
      <c r="J131" s="115"/>
      <c r="K131" s="114">
        <f>F131-(H131+I131+J131)</f>
        <v>0</v>
      </c>
      <c r="L131" s="92">
        <f>H131+I131+J131</f>
        <v>0</v>
      </c>
      <c r="M131" s="94" t="e">
        <f>J131/F131</f>
        <v>#DIV/0!</v>
      </c>
      <c r="N131" s="94" t="e">
        <f>(I131/F131)</f>
        <v>#DIV/0!</v>
      </c>
      <c r="O131" s="94" t="e">
        <f>(H131/F131)</f>
        <v>#DIV/0!</v>
      </c>
      <c r="P131" s="114">
        <f>P130</f>
        <v>0</v>
      </c>
      <c r="Q131" s="116" t="e">
        <f>L131/P131</f>
        <v>#DIV/0!</v>
      </c>
      <c r="R131" s="234" t="b">
        <f>IF(AND(A131="g",B131="n2"),VLOOKUP(Q131,vol,2),IF(AND(A131="g",B131="n1"),VLOOKUP(Q131,VO,2),IF(AND(A131="g",B131="NA"),VLOOKUP(Q131,VOO,2),IF(AND(A131="f",B131="n2"),VLOOKUP(Q131,VOLF,2),IF(AND(A131="f",B131="n1"),VLOOKUP(Q131,VOF,2),IF(AND(A131="f",B131="NA"),VLOOKUP(Q131,VOO,2)))))))</f>
        <v>0</v>
      </c>
      <c r="S131" s="97" t="s">
        <v>2</v>
      </c>
      <c r="T131" s="81" t="b">
        <f>R130</f>
        <v>0</v>
      </c>
      <c r="U131" s="81" t="b">
        <f>R136</f>
        <v>0</v>
      </c>
      <c r="V131" s="81" t="b">
        <f>R142</f>
        <v>0</v>
      </c>
      <c r="W131" s="99">
        <f>((T131+U131+V131)/60)*9</f>
        <v>0</v>
      </c>
      <c r="X131" s="97" t="s">
        <v>2</v>
      </c>
      <c r="Y131" s="272" t="e">
        <f>IF(A130="G",INDEX(Matrice_garçons,VLOOKUP(G130,NLigne_garçons,7),HLOOKUP(C130,NColonne_garçons,21)),INDEX(Matrice_filles,VLOOKUP(G130,NLigne_filles,8),HLOOKUP(C130,NColonne_filles,21)))</f>
        <v>#N/A</v>
      </c>
      <c r="Z131" s="272" t="e">
        <f>IF(A136="G",INDEX(Matrice_garçons,VLOOKUP(G136,NLigne_garçons,7),HLOOKUP(C136,NColonne_garçons,21)),INDEX(Matrice_filles,VLOOKUP(G136,NLigne_filles,8),HLOOKUP(C136,NColonne_filles,21)))</f>
        <v>#N/A</v>
      </c>
      <c r="AA131" s="272" t="e">
        <f>IF(A142="G",INDEX(Matrice_garçons,VLOOKUP(G142,NLigne_garçons,7),HLOOKUP(C142,NColonne_garçons,21)),INDEX(Matrice_filles,VLOOKUP(G142,NLigne_filles,8),HLOOKUP(C142,NColonne_filles,21)))</f>
        <v>#N/A</v>
      </c>
      <c r="AB131" s="99" t="e">
        <f>(Y131+Z131+AA131)/8.57</f>
        <v>#N/A</v>
      </c>
      <c r="AC131" s="240"/>
      <c r="AD131" s="240"/>
      <c r="AE131" s="240"/>
      <c r="AF131" s="240"/>
      <c r="AG131" s="84"/>
      <c r="AH131" s="84"/>
      <c r="AI131" s="84"/>
      <c r="AJ131" s="85"/>
      <c r="AK131" s="85"/>
      <c r="AL131" s="86"/>
      <c r="AM131" s="255" t="s">
        <v>126</v>
      </c>
      <c r="AN131" s="257">
        <f>RANK(AN130,AN130:AQ130)</f>
        <v>1</v>
      </c>
      <c r="AO131" s="257">
        <f>RANK(AO130,AN130:AQ130)</f>
        <v>1</v>
      </c>
      <c r="AP131" s="257">
        <f>RANK(AP130,AN130:AQ130)</f>
        <v>1</v>
      </c>
      <c r="AQ131" s="259">
        <f>RANK(AQ130,AN130:AQ130)</f>
        <v>1</v>
      </c>
    </row>
    <row r="132" spans="1:43" ht="16.5">
      <c r="A132" s="100" t="s">
        <v>25</v>
      </c>
      <c r="B132" s="76" t="s">
        <v>26</v>
      </c>
      <c r="C132" s="73" t="s">
        <v>37</v>
      </c>
      <c r="D132" s="133" t="s">
        <v>12</v>
      </c>
      <c r="E132" s="101"/>
      <c r="F132" s="75" t="s">
        <v>1</v>
      </c>
      <c r="G132" s="76" t="s">
        <v>8</v>
      </c>
      <c r="H132" s="77" t="s">
        <v>65</v>
      </c>
      <c r="I132" s="77" t="s">
        <v>66</v>
      </c>
      <c r="J132" s="77" t="s">
        <v>67</v>
      </c>
      <c r="K132" s="76" t="s">
        <v>56</v>
      </c>
      <c r="L132" s="78" t="s">
        <v>140</v>
      </c>
      <c r="M132" s="78" t="s">
        <v>144</v>
      </c>
      <c r="N132" s="78" t="s">
        <v>145</v>
      </c>
      <c r="O132" s="78" t="s">
        <v>146</v>
      </c>
      <c r="P132" s="73" t="s">
        <v>9</v>
      </c>
      <c r="Q132" s="102" t="s">
        <v>10</v>
      </c>
      <c r="R132" s="231" t="s">
        <v>7</v>
      </c>
      <c r="S132" s="97" t="s">
        <v>3</v>
      </c>
      <c r="T132" s="81" t="b">
        <f>R131</f>
        <v>0</v>
      </c>
      <c r="U132" s="81" t="b">
        <f>R139</f>
        <v>0</v>
      </c>
      <c r="V132" s="81" t="b">
        <f>R145</f>
        <v>0</v>
      </c>
      <c r="W132" s="99">
        <f>((T132+U132+V132)/60)*9</f>
        <v>0</v>
      </c>
      <c r="X132" s="97" t="s">
        <v>3</v>
      </c>
      <c r="Y132" s="272" t="e">
        <f>IF(A131="G",INDEX(Matrice_garçons,VLOOKUP(G131,NLigne_garçons,7),HLOOKUP(C131,NColonne_garçons,21)),INDEX(Matrice_filles,VLOOKUP(G131,NLigne_filles,8),HLOOKUP(C131,NColonne_filles,21)))</f>
        <v>#N/A</v>
      </c>
      <c r="Z132" s="272" t="e">
        <f>IF(A139="G",INDEX(Matrice_garçons,VLOOKUP(G139,NLigne_garçons,7),HLOOKUP(C139,NColonne_garçons,21)),INDEX(Matrice_filles,VLOOKUP(G139,NLigne_filles,8),HLOOKUP(C139,NColonne_filles,21)))</f>
        <v>#N/A</v>
      </c>
      <c r="AA132" s="272" t="e">
        <f>IF(A145="G",INDEX(Matrice_garçons,VLOOKUP(G145,NLigne_garçons,7),HLOOKUP(C145,NColonne_garçons,21)),INDEX(Matrice_filles,VLOOKUP(G145,NLigne_filles,8),HLOOKUP(C145,NColonne_filles,21)))</f>
        <v>#N/A</v>
      </c>
      <c r="AB132" s="99" t="e">
        <f>(Y132+Z132+AA132)/8.57</f>
        <v>#N/A</v>
      </c>
      <c r="AC132" s="68"/>
      <c r="AD132" s="68"/>
      <c r="AE132" s="68"/>
      <c r="AF132" s="69"/>
      <c r="AM132" s="255" t="s">
        <v>3</v>
      </c>
      <c r="AN132" s="257">
        <f>H131+H139+H145</f>
        <v>0</v>
      </c>
      <c r="AO132" s="257">
        <f>I131+I139+I145</f>
        <v>0</v>
      </c>
      <c r="AP132" s="257">
        <f>J131+J139+J145</f>
        <v>0</v>
      </c>
      <c r="AQ132" s="259">
        <f>K131+K139+K145</f>
        <v>0</v>
      </c>
    </row>
    <row r="133" spans="1:43" ht="16.5">
      <c r="A133" s="87">
        <f>A130</f>
        <v>0</v>
      </c>
      <c r="B133" s="266" t="str">
        <f>IF(AN135=1,AN129,IF(AO135=1,AO129,IF(AP135=1,AP129,IF(AQ135=1,AQ129))))</f>
        <v>N2</v>
      </c>
      <c r="C133" s="88">
        <f>P127</f>
        <v>0</v>
      </c>
      <c r="D133" s="242"/>
      <c r="E133" s="90" t="s">
        <v>4</v>
      </c>
      <c r="F133" s="91"/>
      <c r="G133" s="92">
        <f>F133-F134</f>
        <v>0</v>
      </c>
      <c r="H133" s="93"/>
      <c r="I133" s="93"/>
      <c r="J133" s="93"/>
      <c r="K133" s="92">
        <f>F133-(H133+I133+J133)</f>
        <v>0</v>
      </c>
      <c r="L133" s="92">
        <f>H133+I133+J133</f>
        <v>0</v>
      </c>
      <c r="M133" s="94" t="e">
        <f>J133/F133</f>
        <v>#DIV/0!</v>
      </c>
      <c r="N133" s="94" t="e">
        <f>(I133/F133)</f>
        <v>#DIV/0!</v>
      </c>
      <c r="O133" s="94" t="e">
        <f>(H133/F133)</f>
        <v>#DIV/0!</v>
      </c>
      <c r="P133" s="92">
        <f>F133+F134</f>
        <v>0</v>
      </c>
      <c r="Q133" s="95" t="e">
        <f>L133/P133</f>
        <v>#DIV/0!</v>
      </c>
      <c r="R133" s="232" t="b">
        <f>IF(AND(A133="g",B133="n2"),VLOOKUP(Q133,vol,2),IF(AND(A133="g",B133="n1"),VLOOKUP(Q133,VO,2),IF(AND(A133="g",B133="NA"),VLOOKUP(Q133,VOO,2),IF(AND(A133="f",B133="n2"),VLOOKUP(Q133,VOLF,2),IF(AND(A133="f",B133="n1"),VLOOKUP(Q133,VOF,2),IF(AND(A133="f",B133="NA"),VLOOKUP(Q133,VOO,2)))))))</f>
        <v>0</v>
      </c>
      <c r="S133" s="97" t="s">
        <v>4</v>
      </c>
      <c r="T133" s="81" t="b">
        <f>R133</f>
        <v>0</v>
      </c>
      <c r="U133" s="81" t="b">
        <f>R137</f>
        <v>0</v>
      </c>
      <c r="V133" s="81" t="b">
        <f>R146</f>
        <v>0</v>
      </c>
      <c r="W133" s="99">
        <f>((T133+U133+V133)/60)*9</f>
        <v>0</v>
      </c>
      <c r="X133" s="97" t="s">
        <v>4</v>
      </c>
      <c r="Y133" s="272" t="e">
        <f>IF(A133="G",INDEX(Matrice_garçons,VLOOKUP(G133,NLigne_garçons,7),HLOOKUP(C133,NColonne_garçons,21)),INDEX(Matrice_filles,VLOOKUP(G133,NLigne_filles,8),HLOOKUP(C133,NColonne_filles,21)))</f>
        <v>#N/A</v>
      </c>
      <c r="Z133" s="272" t="e">
        <f>IF(A137="G",INDEX(Matrice_garçons,VLOOKUP(G137,NLigne_garçons,7),HLOOKUP(C137,NColonne_garçons,21)),INDEX(Matrice_filles,VLOOKUP(G137,NLigne_filles,8),HLOOKUP(C137,NColonne_filles,21)))</f>
        <v>#N/A</v>
      </c>
      <c r="AA133" s="272" t="e">
        <f>IF(A146="G",INDEX(Matrice_garçons,VLOOKUP(G146,NLigne_garçons,7),HLOOKUP(C146,NColonne_garçons,21)),INDEX(Matrice_filles,VLOOKUP(G146,NLigne_filles,8),HLOOKUP(C146,NColonne_filles,21)))</f>
        <v>#N/A</v>
      </c>
      <c r="AB133" s="99" t="e">
        <f>(Y133+Z133+AA133)/8.57</f>
        <v>#N/A</v>
      </c>
      <c r="AC133" s="235"/>
      <c r="AD133" s="236"/>
      <c r="AE133" s="236"/>
      <c r="AF133" s="237"/>
      <c r="AM133" s="255" t="s">
        <v>126</v>
      </c>
      <c r="AN133" s="257">
        <f>RANK(AN132,AN132:AQ132)</f>
        <v>1</v>
      </c>
      <c r="AO133" s="257">
        <f>RANK(AO132,AN132:AQ132)</f>
        <v>1</v>
      </c>
      <c r="AP133" s="257">
        <f>RANK(AP132,AN132:AQ132)</f>
        <v>1</v>
      </c>
      <c r="AQ133" s="259">
        <f>RANK(AQ132,AN132:AQ132)</f>
        <v>1</v>
      </c>
    </row>
    <row r="134" spans="1:43" ht="17.25" thickBot="1">
      <c r="A134" s="109">
        <f>A131</f>
        <v>0</v>
      </c>
      <c r="B134" s="266" t="str">
        <f>IF(AN137=1,AN129,IF(AO137=1,AO129,IF(AP137=1,AP129,IF(AQ137=1,AQ129))))</f>
        <v>N2</v>
      </c>
      <c r="C134" s="110">
        <f>P127</f>
        <v>0</v>
      </c>
      <c r="D134" s="243"/>
      <c r="E134" s="112" t="s">
        <v>64</v>
      </c>
      <c r="F134" s="113"/>
      <c r="G134" s="114">
        <f>F134-F133</f>
        <v>0</v>
      </c>
      <c r="H134" s="115"/>
      <c r="I134" s="115"/>
      <c r="J134" s="115"/>
      <c r="K134" s="114">
        <f>F134-(H134+I134+J134)</f>
        <v>0</v>
      </c>
      <c r="L134" s="92">
        <f>H134+I134+J134</f>
        <v>0</v>
      </c>
      <c r="M134" s="94" t="e">
        <f>J134/F134</f>
        <v>#DIV/0!</v>
      </c>
      <c r="N134" s="94" t="e">
        <f>(I134/F134)</f>
        <v>#DIV/0!</v>
      </c>
      <c r="O134" s="94" t="e">
        <f>(H134/F134)</f>
        <v>#DIV/0!</v>
      </c>
      <c r="P134" s="114">
        <f>P133</f>
        <v>0</v>
      </c>
      <c r="Q134" s="116" t="e">
        <f>L134/P134</f>
        <v>#DIV/0!</v>
      </c>
      <c r="R134" s="234" t="b">
        <f>IF(AND(A134="g",B134="n2"),VLOOKUP(Q134,vol,2),IF(AND(A134="g",B134="n1"),VLOOKUP(Q134,VO,2),IF(AND(A134="g",B134="NA"),VLOOKUP(Q134,VOO,2),IF(AND(A134="f",B134="n2"),VLOOKUP(Q134,VOLF,2),IF(AND(A134="f",B134="n1"),VLOOKUP(Q134,VOF,2),IF(AND(A134="f",B134="NA"),VLOOKUP(Q134,VOO,2)))))))</f>
        <v>0</v>
      </c>
      <c r="S134" s="246" t="s">
        <v>64</v>
      </c>
      <c r="T134" s="247" t="b">
        <f>R134</f>
        <v>0</v>
      </c>
      <c r="U134" s="248" t="b">
        <f>R140</f>
        <v>0</v>
      </c>
      <c r="V134" s="249" t="b">
        <f>R143</f>
        <v>0</v>
      </c>
      <c r="W134" s="99">
        <f>((T134+U134+V134)/60)*9</f>
        <v>0</v>
      </c>
      <c r="X134" s="106" t="s">
        <v>64</v>
      </c>
      <c r="Y134" s="273" t="e">
        <f>IF(A134="G",INDEX(Matrice_garçons,VLOOKUP(G134,NLigne_garçons,7),HLOOKUP(C134,NColonne_garçons,21)),INDEX(Matrice_filles,VLOOKUP(G134,NLigne_filles,8),HLOOKUP(C134,NColonne_filles,21)))</f>
        <v>#N/A</v>
      </c>
      <c r="Z134" s="273" t="e">
        <f>IF(A140="G",INDEX(Matrice_garçons,VLOOKUP(G140,NLigne_garçons,7),HLOOKUP(C140,NColonne_garçons,21)),INDEX(Matrice_filles,VLOOKUP(G140,NLigne_filles,8),HLOOKUP(C140,NColonne_filles,21)))</f>
        <v>#N/A</v>
      </c>
      <c r="AA134" s="273" t="e">
        <f>IF(A143="G",INDEX(Matrice_garçons,VLOOKUP(G143,NLigne_garçons,7),HLOOKUP(C143,NColonne_garçons,21)),INDEX(Matrice_filles,VLOOKUP(G143,NLigne_filles,8),HLOOKUP(C143,NColonne_filles,21)))</f>
        <v>#N/A</v>
      </c>
      <c r="AB134" s="129" t="e">
        <f>(Y134+Z134+AA134)/8.57</f>
        <v>#N/A</v>
      </c>
      <c r="AC134" s="235"/>
      <c r="AD134" s="236"/>
      <c r="AE134" s="236"/>
      <c r="AF134" s="237"/>
      <c r="AI134" s="121"/>
      <c r="AM134" s="255" t="s">
        <v>4</v>
      </c>
      <c r="AN134" s="257">
        <f>H133+H137+H146</f>
        <v>0</v>
      </c>
      <c r="AO134" s="257">
        <f>I133+I146+I137</f>
        <v>0</v>
      </c>
      <c r="AP134" s="257">
        <f>J133+J137+J146</f>
        <v>0</v>
      </c>
      <c r="AQ134" s="259">
        <f>K133+K137+K146</f>
        <v>0</v>
      </c>
    </row>
    <row r="135" spans="1:43" ht="17.25" thickBot="1">
      <c r="A135" s="71" t="s">
        <v>25</v>
      </c>
      <c r="B135" s="72" t="s">
        <v>26</v>
      </c>
      <c r="C135" s="73" t="s">
        <v>37</v>
      </c>
      <c r="D135" s="132" t="s">
        <v>13</v>
      </c>
      <c r="E135" s="74"/>
      <c r="F135" s="75" t="s">
        <v>1</v>
      </c>
      <c r="G135" s="76" t="s">
        <v>8</v>
      </c>
      <c r="H135" s="77" t="s">
        <v>65</v>
      </c>
      <c r="I135" s="77" t="s">
        <v>66</v>
      </c>
      <c r="J135" s="77" t="s">
        <v>67</v>
      </c>
      <c r="K135" s="76" t="s">
        <v>56</v>
      </c>
      <c r="L135" s="78" t="s">
        <v>140</v>
      </c>
      <c r="M135" s="78" t="s">
        <v>144</v>
      </c>
      <c r="N135" s="78" t="s">
        <v>145</v>
      </c>
      <c r="O135" s="78" t="s">
        <v>146</v>
      </c>
      <c r="P135" s="76" t="s">
        <v>9</v>
      </c>
      <c r="Q135" s="72" t="s">
        <v>10</v>
      </c>
      <c r="R135" s="231" t="s">
        <v>7</v>
      </c>
      <c r="S135" s="376" t="s">
        <v>62</v>
      </c>
      <c r="T135" s="377"/>
      <c r="U135" s="377"/>
      <c r="V135" s="377"/>
      <c r="W135" s="377"/>
      <c r="X135" s="377"/>
      <c r="Y135" s="377"/>
      <c r="Z135" s="377"/>
      <c r="AA135" s="377"/>
      <c r="AB135" s="378"/>
      <c r="AC135" s="241"/>
      <c r="AD135" s="241"/>
      <c r="AE135" s="241"/>
      <c r="AF135" s="241"/>
      <c r="AG135" s="84"/>
      <c r="AH135" s="84"/>
      <c r="AI135" s="84"/>
      <c r="AJ135" s="85"/>
      <c r="AK135" s="85"/>
      <c r="AL135" s="86"/>
      <c r="AM135" s="255" t="s">
        <v>126</v>
      </c>
      <c r="AN135" s="257">
        <f>RANK(AN134,AN134:AQ134)</f>
        <v>1</v>
      </c>
      <c r="AO135" s="257">
        <f>RANK(AO134,AN134:AQ134)</f>
        <v>1</v>
      </c>
      <c r="AP135" s="257">
        <f>RANK(AP134,AN134:AQ134)</f>
        <v>1</v>
      </c>
      <c r="AQ135" s="259">
        <f>RANK(AQ134,AN134:AQ134)</f>
        <v>1</v>
      </c>
    </row>
    <row r="136" spans="1:43" ht="17.25" thickBot="1">
      <c r="A136" s="87">
        <f>A130</f>
        <v>0</v>
      </c>
      <c r="B136" s="266" t="str">
        <f>IF(AN131=1,AN129,IF(AO131=1,AO129,IF(AP131=1,AP129,IF(AQ131=1,AQ129))))</f>
        <v>N2</v>
      </c>
      <c r="C136" s="88">
        <f>P127</f>
        <v>0</v>
      </c>
      <c r="D136" s="244">
        <f>D130</f>
        <v>0</v>
      </c>
      <c r="E136" s="90" t="s">
        <v>2</v>
      </c>
      <c r="F136" s="91"/>
      <c r="G136" s="92">
        <f>F136-F137</f>
        <v>0</v>
      </c>
      <c r="H136" s="93"/>
      <c r="I136" s="93"/>
      <c r="J136" s="93"/>
      <c r="K136" s="92">
        <f>F136-(H136+I136+J136)</f>
        <v>0</v>
      </c>
      <c r="L136" s="92">
        <f>H136+I136+J136</f>
        <v>0</v>
      </c>
      <c r="M136" s="94" t="e">
        <f>J136/F136</f>
        <v>#DIV/0!</v>
      </c>
      <c r="N136" s="94" t="e">
        <f>(I136/F136)</f>
        <v>#DIV/0!</v>
      </c>
      <c r="O136" s="94" t="e">
        <f>(H136/F136)</f>
        <v>#DIV/0!</v>
      </c>
      <c r="P136" s="92">
        <f>F136+F137</f>
        <v>0</v>
      </c>
      <c r="Q136" s="95" t="e">
        <f>L136/P136</f>
        <v>#DIV/0!</v>
      </c>
      <c r="R136" s="232" t="b">
        <f>IF(AND(A136="g",B136="n2"),VLOOKUP(Q136,vol,2),IF(AND(A136="g",B136="n1"),VLOOKUP(Q136,VO,2),IF(AND(A136="g",B136="NA"),VLOOKUP(Q136,VOO,2),IF(AND(A136="f",B136="n2"),VLOOKUP(Q136,VOLF,2),IF(AND(A136="f",B136="n1"),VLOOKUP(Q136,VOF,2),IF(AND(A136="f",B136="NA"),VLOOKUP(Q136,VOO,2)))))))</f>
        <v>0</v>
      </c>
      <c r="S136" s="80"/>
      <c r="T136" s="90" t="s">
        <v>80</v>
      </c>
      <c r="U136" s="90" t="s">
        <v>7</v>
      </c>
      <c r="V136" s="90" t="s">
        <v>81</v>
      </c>
      <c r="W136" s="130" t="s">
        <v>7</v>
      </c>
      <c r="X136" s="90" t="s">
        <v>125</v>
      </c>
      <c r="Y136" s="130" t="s">
        <v>7</v>
      </c>
      <c r="Z136" s="379" t="s">
        <v>176</v>
      </c>
      <c r="AA136" s="380"/>
      <c r="AB136" s="381"/>
      <c r="AC136" s="382" t="s">
        <v>149</v>
      </c>
      <c r="AD136" s="383"/>
      <c r="AE136" s="383"/>
      <c r="AF136" s="382" t="s">
        <v>150</v>
      </c>
      <c r="AG136" s="383"/>
      <c r="AH136" s="384"/>
      <c r="AI136" s="385" t="s">
        <v>151</v>
      </c>
      <c r="AJ136" s="386"/>
      <c r="AK136" s="387"/>
      <c r="AL136" s="86"/>
      <c r="AM136" s="255" t="s">
        <v>64</v>
      </c>
      <c r="AN136" s="257">
        <f>H134+H140+H143</f>
        <v>0</v>
      </c>
      <c r="AO136" s="257">
        <f>I134+I140+I143</f>
        <v>0</v>
      </c>
      <c r="AP136" s="257">
        <f>J134+J140+J143</f>
        <v>0</v>
      </c>
      <c r="AQ136" s="259">
        <f>K134+K140+K143</f>
        <v>0</v>
      </c>
    </row>
    <row r="137" spans="1:43" ht="17.25" thickBot="1">
      <c r="A137" s="109">
        <f>A133</f>
        <v>0</v>
      </c>
      <c r="B137" s="266" t="str">
        <f>IF(AN135=1,AN129,IF(AO135=1,AO129,IF(AP135=1,AP129,IF(AQ135=1,AQ129))))</f>
        <v>N2</v>
      </c>
      <c r="C137" s="110">
        <f>P127</f>
        <v>0</v>
      </c>
      <c r="D137" s="245">
        <f>D133</f>
        <v>0</v>
      </c>
      <c r="E137" s="112" t="s">
        <v>4</v>
      </c>
      <c r="F137" s="113"/>
      <c r="G137" s="114">
        <f>F137-F136</f>
        <v>0</v>
      </c>
      <c r="H137" s="115"/>
      <c r="I137" s="115"/>
      <c r="J137" s="115"/>
      <c r="K137" s="114">
        <f>F137-(H137+I137+J137)</f>
        <v>0</v>
      </c>
      <c r="L137" s="92">
        <f>H137+I137+J137</f>
        <v>0</v>
      </c>
      <c r="M137" s="94" t="e">
        <f>J137/F137</f>
        <v>#DIV/0!</v>
      </c>
      <c r="N137" s="94" t="e">
        <f>(I137/F137)</f>
        <v>#DIV/0!</v>
      </c>
      <c r="O137" s="94" t="e">
        <f>(H137/F137)</f>
        <v>#DIV/0!</v>
      </c>
      <c r="P137" s="114">
        <f>P136</f>
        <v>0</v>
      </c>
      <c r="Q137" s="116" t="e">
        <f>L137/P137</f>
        <v>#DIV/0!</v>
      </c>
      <c r="R137" s="234" t="b">
        <f>IF(AND(A137="g",B137="n2"),VLOOKUP(Q137,vol,2),IF(AND(A137="g",B137="n1"),VLOOKUP(Q137,VO,2),IF(AND(A137="g",B137="NA"),VLOOKUP(Q137,VOO,2),IF(AND(A137="f",B137="n2"),VLOOKUP(Q137,VOLF,2),IF(AND(A137="f",B137="n1"),VLOOKUP(Q137,VOF,2),IF(AND(A137="f",B137="NA"),VLOOKUP(Q137,VOO,2)))))))</f>
        <v>0</v>
      </c>
      <c r="S137" s="97" t="s">
        <v>2</v>
      </c>
      <c r="T137" s="250"/>
      <c r="U137" s="118">
        <f>MAX(AC137:AE137)</f>
        <v>0</v>
      </c>
      <c r="V137" s="250"/>
      <c r="W137" s="118">
        <f>MAX(AF137:AH137)</f>
        <v>0</v>
      </c>
      <c r="X137" s="250"/>
      <c r="Y137" s="118">
        <f>MAX(AI137:AK137)</f>
        <v>0</v>
      </c>
      <c r="Z137" s="388">
        <f>(U137+W137+Y137)/3</f>
        <v>0</v>
      </c>
      <c r="AA137" s="389"/>
      <c r="AB137" s="390"/>
      <c r="AC137" s="297" t="b">
        <f>IF(T137="P",VLOOKUP(M130,'BAREMES TT'!$AI$4:$AL$25,2))</f>
        <v>0</v>
      </c>
      <c r="AD137" s="298" t="b">
        <f>IF(T137="F",VLOOKUP(N130,'BAREMES TT'!$AI$4:$AL$25,3))</f>
        <v>0</v>
      </c>
      <c r="AE137" s="305" t="b">
        <f>IF(T137="E",VLOOKUP(O130,'BAREMES TT'!$AI$4:$AL$25,4))</f>
        <v>0</v>
      </c>
      <c r="AF137" s="297" t="b">
        <f>IF(V137="P",VLOOKUP(M136,'BAREMES TT'!$AI$4:$AL$25,2))</f>
        <v>0</v>
      </c>
      <c r="AG137" s="298" t="b">
        <f>IF(V137="F",VLOOKUP(N136,'BAREMES TT'!$AI$4:$AL$25,3))</f>
        <v>0</v>
      </c>
      <c r="AH137" s="299" t="b">
        <f>IF(V137="E",VLOOKUP(O136,'BAREMES TT'!$AI$4:$AL$25,4))</f>
        <v>0</v>
      </c>
      <c r="AI137" s="297" t="b">
        <f>IF(X137="P",VLOOKUP(M142,'BAREMES TT'!$AI$4:$AL$25,2))</f>
        <v>0</v>
      </c>
      <c r="AJ137" s="298" t="b">
        <f>IF(X137="F",VLOOKUP(N142,'BAREMES TT'!$AI$4:$AL$25,3))</f>
        <v>0</v>
      </c>
      <c r="AK137" s="298" t="b">
        <f>IF(X137="E",VLOOKUP(O142,'BAREMES TT'!$AI$4:$AL$25,4))</f>
        <v>0</v>
      </c>
      <c r="AL137" s="86"/>
      <c r="AM137" s="263" t="s">
        <v>126</v>
      </c>
      <c r="AN137" s="260">
        <f>RANK(AN136,AN136:AQ136)</f>
        <v>1</v>
      </c>
      <c r="AO137" s="260">
        <f>RANK(AO136,AN136:AQ136)</f>
        <v>1</v>
      </c>
      <c r="AP137" s="260">
        <f>RANK(AP136,AN136:AQ136)</f>
        <v>1</v>
      </c>
      <c r="AQ137" s="261">
        <f>RANK(AQ136,AN136:AQ136)</f>
        <v>1</v>
      </c>
    </row>
    <row r="138" spans="1:37" ht="16.5">
      <c r="A138" s="100" t="s">
        <v>25</v>
      </c>
      <c r="B138" s="76" t="s">
        <v>26</v>
      </c>
      <c r="C138" s="73" t="s">
        <v>37</v>
      </c>
      <c r="D138" s="133" t="s">
        <v>162</v>
      </c>
      <c r="E138" s="101"/>
      <c r="F138" s="75" t="s">
        <v>1</v>
      </c>
      <c r="G138" s="76" t="s">
        <v>8</v>
      </c>
      <c r="H138" s="77" t="s">
        <v>65</v>
      </c>
      <c r="I138" s="77" t="s">
        <v>66</v>
      </c>
      <c r="J138" s="77" t="s">
        <v>67</v>
      </c>
      <c r="K138" s="76" t="s">
        <v>56</v>
      </c>
      <c r="L138" s="78" t="s">
        <v>140</v>
      </c>
      <c r="M138" s="78" t="s">
        <v>144</v>
      </c>
      <c r="N138" s="78" t="s">
        <v>145</v>
      </c>
      <c r="O138" s="78" t="s">
        <v>146</v>
      </c>
      <c r="P138" s="73" t="s">
        <v>9</v>
      </c>
      <c r="Q138" s="102" t="s">
        <v>10</v>
      </c>
      <c r="R138" s="231" t="s">
        <v>7</v>
      </c>
      <c r="S138" s="97" t="s">
        <v>3</v>
      </c>
      <c r="T138" s="117"/>
      <c r="U138" s="118">
        <f>MAX(AC138:AE138)</f>
        <v>0</v>
      </c>
      <c r="V138" s="117"/>
      <c r="W138" s="118">
        <f>MAX(AF138:AH138)</f>
        <v>0</v>
      </c>
      <c r="X138" s="117"/>
      <c r="Y138" s="118">
        <f>MAX(AI138:AK138)</f>
        <v>0</v>
      </c>
      <c r="Z138" s="388">
        <f>(U138+W138+Y138)/3</f>
        <v>0</v>
      </c>
      <c r="AA138" s="389"/>
      <c r="AB138" s="390"/>
      <c r="AC138" s="300" t="b">
        <f>IF(T138="P",VLOOKUP(M131,'BAREMES TT'!$AI$4:$AL$25,2))</f>
        <v>0</v>
      </c>
      <c r="AD138" s="274" t="b">
        <f>IF(T138="F",VLOOKUP(N131,'BAREMES TT'!$AI$4:$AL$25,3))</f>
        <v>0</v>
      </c>
      <c r="AE138" s="306" t="b">
        <f>IF(T138="E",VLOOKUP(O131,'BAREMES TT'!$AI$4:$AL$25,4))</f>
        <v>0</v>
      </c>
      <c r="AF138" s="300" t="b">
        <f>IF(V138="P",VLOOKUP(M139,'BAREMES TT'!$AI$4:$AL$25,2))</f>
        <v>0</v>
      </c>
      <c r="AG138" s="274" t="b">
        <f>IF(V138="F",VLOOKUP(N139,'BAREMES TT'!$AI$4:$AL$25,3))</f>
        <v>0</v>
      </c>
      <c r="AH138" s="301" t="b">
        <f>IF(V138="E",VLOOKUP(O139,'BAREMES TT'!$AI$4:$AL$25,4))</f>
        <v>0</v>
      </c>
      <c r="AI138" s="300" t="b">
        <f>IF(X138="P",VLOOKUP(M145,'BAREMES TT'!$AI$4:$AL$25,2))</f>
        <v>0</v>
      </c>
      <c r="AJ138" s="274" t="b">
        <f>IF(X138="F",VLOOKUP(N145,'BAREMES TT'!$AI$4:$AL$25,3))</f>
        <v>0</v>
      </c>
      <c r="AK138" s="274" t="b">
        <f>IF(X138="E",VLOOKUP(O145,'BAREMES TT'!$AI$4:$AL$25,4))</f>
        <v>0</v>
      </c>
    </row>
    <row r="139" spans="1:37" ht="16.5">
      <c r="A139" s="87">
        <f>A131</f>
        <v>0</v>
      </c>
      <c r="B139" s="266" t="str">
        <f>IF(AN133=1,AN129,IF(AO133=1,AO129,IF(AP133=1,AP129,IF(AQ133=1,AQ129))))</f>
        <v>N2</v>
      </c>
      <c r="C139" s="88">
        <f>P127</f>
        <v>0</v>
      </c>
      <c r="D139" s="108">
        <f>D131</f>
        <v>0</v>
      </c>
      <c r="E139" s="90" t="s">
        <v>3</v>
      </c>
      <c r="F139" s="91"/>
      <c r="G139" s="92">
        <f>F139-F140</f>
        <v>0</v>
      </c>
      <c r="H139" s="93"/>
      <c r="I139" s="93"/>
      <c r="J139" s="93"/>
      <c r="K139" s="92">
        <f>F139-(H139+I139+J139)</f>
        <v>0</v>
      </c>
      <c r="L139" s="92">
        <f>H139+I139+J139</f>
        <v>0</v>
      </c>
      <c r="M139" s="94" t="e">
        <f>J139/F139</f>
        <v>#DIV/0!</v>
      </c>
      <c r="N139" s="94" t="e">
        <f>(I139/F139)</f>
        <v>#DIV/0!</v>
      </c>
      <c r="O139" s="94" t="e">
        <f>(H139/F139)</f>
        <v>#DIV/0!</v>
      </c>
      <c r="P139" s="92">
        <f>F139+F140</f>
        <v>0</v>
      </c>
      <c r="Q139" s="95" t="e">
        <f>L139/P139</f>
        <v>#DIV/0!</v>
      </c>
      <c r="R139" s="232" t="b">
        <f>IF(AND(A139="g",B139="n2"),VLOOKUP(Q139,vol,2),IF(AND(A139="g",B139="n1"),VLOOKUP(Q139,VO,2),IF(AND(A139="g",B139="NA"),VLOOKUP(Q139,VOO,2),IF(AND(A139="f",B139="n2"),VLOOKUP(Q139,VOLF,2),IF(AND(A139="f",B139="n1"),VLOOKUP(Q139,VOF,2),IF(AND(A139="f",B139="NA"),VLOOKUP(Q139,VOO,2)))))))</f>
        <v>0</v>
      </c>
      <c r="S139" s="97" t="s">
        <v>4</v>
      </c>
      <c r="T139" s="117"/>
      <c r="U139" s="118">
        <f>MAX(AC139:AE139)</f>
        <v>0</v>
      </c>
      <c r="V139" s="251"/>
      <c r="W139" s="118">
        <f>MAX(AF139:AH139)</f>
        <v>0</v>
      </c>
      <c r="X139" s="270"/>
      <c r="Y139" s="118">
        <f>MAX(AI139:AK139)</f>
        <v>0</v>
      </c>
      <c r="Z139" s="388">
        <f>(U139+W139+Y139)/3</f>
        <v>0</v>
      </c>
      <c r="AA139" s="389"/>
      <c r="AB139" s="390"/>
      <c r="AC139" s="300" t="b">
        <f>IF(T139="P",VLOOKUP(M133,'BAREMES TT'!$AI$4:$AL$25,2))</f>
        <v>0</v>
      </c>
      <c r="AD139" s="274" t="b">
        <f>IF(T139="F",VLOOKUP(N133,'BAREMES TT'!$AI$4:$AL$25,3))</f>
        <v>0</v>
      </c>
      <c r="AE139" s="306" t="b">
        <f>IF(T139="E",VLOOKUP(O133,'BAREMES TT'!$AI$4:$AL$25,4))</f>
        <v>0</v>
      </c>
      <c r="AF139" s="300" t="b">
        <f>IF(V139="P",VLOOKUP(M137,'BAREMES TT'!$AI$4:$AL$25,2))</f>
        <v>0</v>
      </c>
      <c r="AG139" s="274" t="b">
        <f>IF(V139="F",VLOOKUP(N137,'BAREMES TT'!$AI$4:$AL$25,3))</f>
        <v>0</v>
      </c>
      <c r="AH139" s="301" t="b">
        <f>IF(V139="E",VLOOKUP(O137,'BAREMES TT'!$AI$4:$AL$25,4))</f>
        <v>0</v>
      </c>
      <c r="AI139" s="300" t="b">
        <f>IF(X139="P",VLOOKUP(M146,'BAREMES TT'!$AI$4:$AL$25,2))</f>
        <v>0</v>
      </c>
      <c r="AJ139" s="274" t="b">
        <f>IF(X139="F",VLOOKUP(N146,'BAREMES TT'!$AI$4:$AL$25,3))</f>
        <v>0</v>
      </c>
      <c r="AK139" s="274" t="b">
        <f>IF(X139="E",VLOOKUP(O146,'BAREMES TT'!$AI$4:$AL$25,4))</f>
        <v>0</v>
      </c>
    </row>
    <row r="140" spans="1:37" ht="17.25" thickBot="1">
      <c r="A140" s="109">
        <f>A134</f>
        <v>0</v>
      </c>
      <c r="B140" s="266" t="str">
        <f>IF(AN137=1,AN129,IF(AO137=1,AO129,IF(AP137=1,AP129,IF(AQ137=1,AQ129))))</f>
        <v>N2</v>
      </c>
      <c r="C140" s="110">
        <f>P127</f>
        <v>0</v>
      </c>
      <c r="D140" s="122">
        <f>D134</f>
        <v>0</v>
      </c>
      <c r="E140" s="112" t="s">
        <v>64</v>
      </c>
      <c r="F140" s="113"/>
      <c r="G140" s="114">
        <f>F140-F139</f>
        <v>0</v>
      </c>
      <c r="H140" s="115"/>
      <c r="I140" s="115"/>
      <c r="J140" s="115"/>
      <c r="K140" s="114">
        <f>F140-(H140+I140+J140)</f>
        <v>0</v>
      </c>
      <c r="L140" s="92">
        <f>H140+I140+J140</f>
        <v>0</v>
      </c>
      <c r="M140" s="94" t="e">
        <f>J140/F140</f>
        <v>#DIV/0!</v>
      </c>
      <c r="N140" s="94" t="e">
        <f>(I140/F140)</f>
        <v>#DIV/0!</v>
      </c>
      <c r="O140" s="94" t="e">
        <f>(H140/F140)</f>
        <v>#DIV/0!</v>
      </c>
      <c r="P140" s="114">
        <f>P139</f>
        <v>0</v>
      </c>
      <c r="Q140" s="116" t="e">
        <f>L140/P140</f>
        <v>#DIV/0!</v>
      </c>
      <c r="R140" s="234" t="b">
        <f>IF(AND(A140="g",B140="n2"),VLOOKUP(Q140,vol,2),IF(AND(A140="g",B140="n1"),VLOOKUP(Q140,VO,2),IF(AND(A140="g",B140="NA"),VLOOKUP(Q140,VOO,2),IF(AND(A140="f",B140="n2"),VLOOKUP(Q140,VOLF,2),IF(AND(A140="f",B140="n1"),VLOOKUP(Q140,VOF,2),IF(AND(A140="f",B140="NA"),VLOOKUP(Q140,VOO,2)))))))</f>
        <v>0</v>
      </c>
      <c r="S140" s="252" t="s">
        <v>64</v>
      </c>
      <c r="T140" s="253"/>
      <c r="U140" s="118">
        <f>MAX(AC140:AE140)</f>
        <v>0</v>
      </c>
      <c r="V140" s="254"/>
      <c r="W140" s="118">
        <f>MAX(AF140:AH140)</f>
        <v>0</v>
      </c>
      <c r="X140" s="271"/>
      <c r="Y140" s="118">
        <f>MAX(AI140:AK140)</f>
        <v>0</v>
      </c>
      <c r="Z140" s="388">
        <f>(U140+W140+Y140)/3</f>
        <v>0</v>
      </c>
      <c r="AA140" s="389"/>
      <c r="AB140" s="390"/>
      <c r="AC140" s="302" t="b">
        <f>IF(T140="P",VLOOKUP(M134,'BAREMES TT'!$AI$4:$AL$25,2))</f>
        <v>0</v>
      </c>
      <c r="AD140" s="303" t="b">
        <f>IF(T140="F",VLOOKUP(N134,'BAREMES TT'!$AI$4:$AL$25,3))</f>
        <v>0</v>
      </c>
      <c r="AE140" s="307" t="b">
        <f>IF(T140="E",VLOOKUP(O134,'BAREMES TT'!$AI$4:$AL$25,4))</f>
        <v>0</v>
      </c>
      <c r="AF140" s="302" t="b">
        <f>IF(V140="P",VLOOKUP(M140,'BAREMES TT'!$AI$4:$AL$25,2))</f>
        <v>0</v>
      </c>
      <c r="AG140" s="303" t="b">
        <f>IF(V140="F",VLOOKUP(N140,'BAREMES TT'!$AI$4:$AL$25,3))</f>
        <v>0</v>
      </c>
      <c r="AH140" s="304" t="b">
        <f>IF(V140="E",VLOOKUP(O140,'BAREMES TT'!$AI$4:$AL$25,4))</f>
        <v>0</v>
      </c>
      <c r="AI140" s="302" t="b">
        <f>IF(X140="P",VLOOKUP(M143,'BAREMES TT'!$AI$4:$AL$25,2))</f>
        <v>0</v>
      </c>
      <c r="AJ140" s="303" t="b">
        <f>IF(X140="F",VLOOKUP(N143,'BAREMES TT'!$AI$4:$AL$25,3))</f>
        <v>0</v>
      </c>
      <c r="AK140" s="303" t="b">
        <f>IF(X140="E",VLOOKUP(O143,'BAREMES TT'!$AI$4:$AL$25,4))</f>
        <v>0</v>
      </c>
    </row>
    <row r="141" spans="1:39" ht="16.5">
      <c r="A141" s="71" t="s">
        <v>25</v>
      </c>
      <c r="B141" s="72" t="s">
        <v>26</v>
      </c>
      <c r="C141" s="73" t="s">
        <v>37</v>
      </c>
      <c r="D141" s="132" t="s">
        <v>163</v>
      </c>
      <c r="E141" s="74"/>
      <c r="F141" s="75" t="s">
        <v>1</v>
      </c>
      <c r="G141" s="76" t="s">
        <v>8</v>
      </c>
      <c r="H141" s="77" t="s">
        <v>65</v>
      </c>
      <c r="I141" s="77" t="s">
        <v>66</v>
      </c>
      <c r="J141" s="77" t="s">
        <v>67</v>
      </c>
      <c r="K141" s="76" t="s">
        <v>56</v>
      </c>
      <c r="L141" s="78" t="s">
        <v>140</v>
      </c>
      <c r="M141" s="78" t="s">
        <v>144</v>
      </c>
      <c r="N141" s="78" t="s">
        <v>145</v>
      </c>
      <c r="O141" s="78" t="s">
        <v>146</v>
      </c>
      <c r="P141" s="76" t="s">
        <v>9</v>
      </c>
      <c r="Q141" s="72" t="s">
        <v>10</v>
      </c>
      <c r="R141" s="79" t="s">
        <v>7</v>
      </c>
      <c r="S141" s="391" t="s">
        <v>46</v>
      </c>
      <c r="T141" s="392"/>
      <c r="U141" s="395" t="s">
        <v>175</v>
      </c>
      <c r="V141" s="395"/>
      <c r="W141" s="395" t="s">
        <v>47</v>
      </c>
      <c r="X141" s="395"/>
      <c r="Y141" s="395" t="s">
        <v>176</v>
      </c>
      <c r="Z141" s="395"/>
      <c r="AA141" s="397" t="s">
        <v>23</v>
      </c>
      <c r="AB141" s="398"/>
      <c r="AC141" s="241"/>
      <c r="AD141" s="241"/>
      <c r="AE141" s="241"/>
      <c r="AF141" s="241"/>
      <c r="AG141" s="84"/>
      <c r="AH141" s="84"/>
      <c r="AI141" s="84"/>
      <c r="AJ141" s="85"/>
      <c r="AK141" s="85"/>
      <c r="AL141" s="86"/>
      <c r="AM141" s="70"/>
    </row>
    <row r="142" spans="1:39" ht="16.5">
      <c r="A142" s="87">
        <f>A130</f>
        <v>0</v>
      </c>
      <c r="B142" s="266" t="str">
        <f>IF(AN131=1,AN129,IF(AO131=1,AO129,IF(AP131=1,AP129,IF(AQ131=1,AQ129))))</f>
        <v>N2</v>
      </c>
      <c r="C142" s="88">
        <f>P127</f>
        <v>0</v>
      </c>
      <c r="D142" s="244">
        <f>D130</f>
        <v>0</v>
      </c>
      <c r="E142" s="90" t="s">
        <v>2</v>
      </c>
      <c r="F142" s="91"/>
      <c r="G142" s="92">
        <f>F142-F143</f>
        <v>0</v>
      </c>
      <c r="H142" s="93"/>
      <c r="I142" s="93"/>
      <c r="J142" s="93"/>
      <c r="K142" s="92">
        <f>F142-(H142+I142+J142)</f>
        <v>0</v>
      </c>
      <c r="L142" s="92">
        <f>H142+I142+J142</f>
        <v>0</v>
      </c>
      <c r="M142" s="94" t="e">
        <f>J142/F142</f>
        <v>#DIV/0!</v>
      </c>
      <c r="N142" s="94" t="e">
        <f>(I142/F142)</f>
        <v>#DIV/0!</v>
      </c>
      <c r="O142" s="94" t="e">
        <f>(H142/F142)</f>
        <v>#DIV/0!</v>
      </c>
      <c r="P142" s="92">
        <f>F142+F143</f>
        <v>0</v>
      </c>
      <c r="Q142" s="95" t="e">
        <f>L142/P142</f>
        <v>#DIV/0!</v>
      </c>
      <c r="R142" s="232" t="b">
        <f>IF(AND(A142="g",B142="n2"),VLOOKUP(Q142,vol,2),IF(AND(A142="g",B142="n1"),VLOOKUP(Q142,VO,2),IF(AND(A142="g",B142="NA"),VLOOKUP(Q142,VOO,2),IF(AND(A142="f",B142="n2"),VLOOKUP(Q142,VOLF,2),IF(AND(A142="f",B142="n1"),VLOOKUP(Q142,VOF,2),IF(AND(A142="f",B142="NA"),VLOOKUP(Q142,VOO,2)))))))</f>
        <v>0</v>
      </c>
      <c r="S142" s="393"/>
      <c r="T142" s="394"/>
      <c r="U142" s="396"/>
      <c r="V142" s="396"/>
      <c r="W142" s="396"/>
      <c r="X142" s="396"/>
      <c r="Y142" s="396"/>
      <c r="Z142" s="396"/>
      <c r="AA142" s="399"/>
      <c r="AB142" s="400"/>
      <c r="AC142" s="241"/>
      <c r="AD142" s="241"/>
      <c r="AE142" s="241"/>
      <c r="AF142" s="241"/>
      <c r="AG142" s="84"/>
      <c r="AH142" s="84"/>
      <c r="AI142" s="84"/>
      <c r="AJ142" s="85"/>
      <c r="AK142" s="85"/>
      <c r="AL142" s="86"/>
      <c r="AM142" s="70"/>
    </row>
    <row r="143" spans="1:39" ht="17.25" thickBot="1">
      <c r="A143" s="109">
        <f>A134</f>
        <v>0</v>
      </c>
      <c r="B143" s="266" t="str">
        <f>IF(AN137=1,AN129,IF(AO137=1,AO129,IF(AP137=1,AP129,IF(AQ137=1,AQ129))))</f>
        <v>N2</v>
      </c>
      <c r="C143" s="110">
        <f>P127</f>
        <v>0</v>
      </c>
      <c r="D143" s="245">
        <f>D134</f>
        <v>0</v>
      </c>
      <c r="E143" s="112" t="s">
        <v>64</v>
      </c>
      <c r="F143" s="113"/>
      <c r="G143" s="114">
        <f>F143-F142</f>
        <v>0</v>
      </c>
      <c r="H143" s="115"/>
      <c r="I143" s="115"/>
      <c r="J143" s="115"/>
      <c r="K143" s="114">
        <f>F143-(H143+I143+J143)</f>
        <v>0</v>
      </c>
      <c r="L143" s="92">
        <f>H143+I143+J143</f>
        <v>0</v>
      </c>
      <c r="M143" s="94" t="e">
        <f>J143/F143</f>
        <v>#DIV/0!</v>
      </c>
      <c r="N143" s="94" t="e">
        <f>(I143/F143)</f>
        <v>#DIV/0!</v>
      </c>
      <c r="O143" s="94" t="e">
        <f>(H143/F143)</f>
        <v>#DIV/0!</v>
      </c>
      <c r="P143" s="114">
        <f>P142</f>
        <v>0</v>
      </c>
      <c r="Q143" s="116" t="e">
        <f>L143/P143</f>
        <v>#DIV/0!</v>
      </c>
      <c r="R143" s="234" t="b">
        <f>IF(AND(A143="g",B143="n2"),VLOOKUP(Q143,vol,2),IF(AND(A143="g",B143="n1"),VLOOKUP(Q143,VO,2),IF(AND(A143="g",B143="NA"),VLOOKUP(Q143,VOO,2),IF(AND(A143="f",B143="n2"),VLOOKUP(Q143,VOLF,2),IF(AND(A143="f",B143="n1"),VLOOKUP(Q143,VOF,2),IF(AND(A143="f",B143="NA"),VLOOKUP(Q143,VOO,2)))))))</f>
        <v>0</v>
      </c>
      <c r="S143" s="403">
        <f>D130</f>
        <v>0</v>
      </c>
      <c r="T143" s="404"/>
      <c r="U143" s="405">
        <f>W131</f>
        <v>0</v>
      </c>
      <c r="V143" s="406"/>
      <c r="W143" s="405" t="e">
        <f>AB131</f>
        <v>#N/A</v>
      </c>
      <c r="X143" s="406"/>
      <c r="Y143" s="405">
        <f>Z137</f>
        <v>0</v>
      </c>
      <c r="Z143" s="406"/>
      <c r="AA143" s="401" t="e">
        <f>U143+W143+Y143</f>
        <v>#N/A</v>
      </c>
      <c r="AB143" s="402"/>
      <c r="AC143" s="241"/>
      <c r="AD143" s="241"/>
      <c r="AE143" s="241"/>
      <c r="AF143" s="241"/>
      <c r="AG143" s="84"/>
      <c r="AH143" s="84"/>
      <c r="AI143" s="84"/>
      <c r="AJ143" s="85"/>
      <c r="AK143" s="85"/>
      <c r="AL143" s="86"/>
      <c r="AM143" s="70"/>
    </row>
    <row r="144" spans="1:32" ht="16.5">
      <c r="A144" s="100" t="s">
        <v>25</v>
      </c>
      <c r="B144" s="76" t="s">
        <v>26</v>
      </c>
      <c r="C144" s="73" t="s">
        <v>37</v>
      </c>
      <c r="D144" s="133" t="s">
        <v>164</v>
      </c>
      <c r="E144" s="101"/>
      <c r="F144" s="75" t="s">
        <v>1</v>
      </c>
      <c r="G144" s="76" t="s">
        <v>8</v>
      </c>
      <c r="H144" s="77" t="s">
        <v>65</v>
      </c>
      <c r="I144" s="77" t="s">
        <v>66</v>
      </c>
      <c r="J144" s="77" t="s">
        <v>67</v>
      </c>
      <c r="K144" s="76" t="s">
        <v>56</v>
      </c>
      <c r="L144" s="78" t="s">
        <v>140</v>
      </c>
      <c r="M144" s="78" t="s">
        <v>144</v>
      </c>
      <c r="N144" s="78" t="s">
        <v>145</v>
      </c>
      <c r="O144" s="78" t="s">
        <v>146</v>
      </c>
      <c r="P144" s="73" t="s">
        <v>9</v>
      </c>
      <c r="Q144" s="102" t="s">
        <v>10</v>
      </c>
      <c r="R144" s="231" t="s">
        <v>7</v>
      </c>
      <c r="S144" s="403">
        <f>D131</f>
        <v>0</v>
      </c>
      <c r="T144" s="404"/>
      <c r="U144" s="405">
        <f>W132</f>
        <v>0</v>
      </c>
      <c r="V144" s="406"/>
      <c r="W144" s="405" t="e">
        <f>AB132</f>
        <v>#N/A</v>
      </c>
      <c r="X144" s="406"/>
      <c r="Y144" s="405">
        <f>Z138</f>
        <v>0</v>
      </c>
      <c r="Z144" s="406"/>
      <c r="AA144" s="401" t="e">
        <f>U144+W144+Y144</f>
        <v>#N/A</v>
      </c>
      <c r="AB144" s="402"/>
      <c r="AC144" s="68"/>
      <c r="AD144" s="68"/>
      <c r="AE144" s="68"/>
      <c r="AF144" s="69"/>
    </row>
    <row r="145" spans="1:32" ht="15">
      <c r="A145" s="87">
        <f>A131</f>
        <v>0</v>
      </c>
      <c r="B145" s="266" t="str">
        <f>IF(AN131=1,AN129,IF(AO131=1,AO129,IF(AP131=1,AP129,IF(AQ131=1,AQ129))))</f>
        <v>N2</v>
      </c>
      <c r="C145" s="88">
        <f>P127</f>
        <v>0</v>
      </c>
      <c r="D145" s="108">
        <f>D131</f>
        <v>0</v>
      </c>
      <c r="E145" s="90" t="s">
        <v>3</v>
      </c>
      <c r="F145" s="91"/>
      <c r="G145" s="92">
        <f>F145-F146</f>
        <v>0</v>
      </c>
      <c r="H145" s="93"/>
      <c r="I145" s="93"/>
      <c r="J145" s="93"/>
      <c r="K145" s="92">
        <f>F145-(H145+I145+J145)</f>
        <v>0</v>
      </c>
      <c r="L145" s="92">
        <f>H145+I145+J145</f>
        <v>0</v>
      </c>
      <c r="M145" s="94" t="e">
        <f>J145/F145</f>
        <v>#DIV/0!</v>
      </c>
      <c r="N145" s="94" t="e">
        <f>(I145/F145)</f>
        <v>#DIV/0!</v>
      </c>
      <c r="O145" s="94" t="e">
        <f>(H145/F145)</f>
        <v>#DIV/0!</v>
      </c>
      <c r="P145" s="92">
        <f>F145+F146</f>
        <v>0</v>
      </c>
      <c r="Q145" s="95" t="e">
        <f>L145/P145</f>
        <v>#DIV/0!</v>
      </c>
      <c r="R145" s="232" t="b">
        <f>IF(AND(A145="g",B145="n2"),VLOOKUP(Q145,vol,2),IF(AND(A145="g",B145="n1"),VLOOKUP(Q145,VO,2),IF(AND(A145="g",B145="NA"),VLOOKUP(Q145,VOO,2),IF(AND(A145="f",B145="n2"),VLOOKUP(Q145,VOLF,2),IF(AND(A145="f",B145="n1"),VLOOKUP(Q145,VOF,2),IF(AND(A145="f",B145="NA"),VLOOKUP(Q145,VOO,2)))))))</f>
        <v>0</v>
      </c>
      <c r="S145" s="403">
        <f>D133</f>
        <v>0</v>
      </c>
      <c r="T145" s="404"/>
      <c r="U145" s="405">
        <f>W133</f>
        <v>0</v>
      </c>
      <c r="V145" s="406"/>
      <c r="W145" s="405" t="e">
        <f>AB133</f>
        <v>#N/A</v>
      </c>
      <c r="X145" s="406"/>
      <c r="Y145" s="405">
        <f>Z139</f>
        <v>0</v>
      </c>
      <c r="Z145" s="406"/>
      <c r="AA145" s="401" t="e">
        <f>U145+W145+Y145</f>
        <v>#N/A</v>
      </c>
      <c r="AB145" s="402"/>
      <c r="AC145" s="235"/>
      <c r="AD145" s="236"/>
      <c r="AE145" s="236"/>
      <c r="AF145" s="237"/>
    </row>
    <row r="146" spans="1:35" ht="17.25" thickBot="1">
      <c r="A146" s="109">
        <f>A133</f>
        <v>0</v>
      </c>
      <c r="B146" s="267" t="str">
        <f>IF(AN135=1,AN129,IF(AO135=1,AO129,IF(AP135=1,AP129,IF(AQ135=1,AQ129))))</f>
        <v>N2</v>
      </c>
      <c r="C146" s="110">
        <f>P127</f>
        <v>0</v>
      </c>
      <c r="D146" s="122">
        <f>D133</f>
        <v>0</v>
      </c>
      <c r="E146" s="112" t="s">
        <v>4</v>
      </c>
      <c r="F146" s="113"/>
      <c r="G146" s="114">
        <f>F146-F145</f>
        <v>0</v>
      </c>
      <c r="H146" s="115"/>
      <c r="I146" s="115"/>
      <c r="J146" s="115"/>
      <c r="K146" s="114">
        <f>F146-(H146+I146+J146)</f>
        <v>0</v>
      </c>
      <c r="L146" s="114">
        <f>H146+I146+J146</f>
        <v>0</v>
      </c>
      <c r="M146" s="233" t="e">
        <f>J146/F146</f>
        <v>#DIV/0!</v>
      </c>
      <c r="N146" s="233" t="e">
        <f>(I146/F146)</f>
        <v>#DIV/0!</v>
      </c>
      <c r="O146" s="233" t="e">
        <f>(H146/F146)</f>
        <v>#DIV/0!</v>
      </c>
      <c r="P146" s="114">
        <f>P145</f>
        <v>0</v>
      </c>
      <c r="Q146" s="116" t="e">
        <f>L146/P146</f>
        <v>#DIV/0!</v>
      </c>
      <c r="R146" s="234" t="b">
        <f>IF(AND(A146="g",B146="n2"),VLOOKUP(Q146,vol,2),IF(AND(A146="g",B146="n1"),VLOOKUP(Q146,VO,2),IF(AND(A146="g",B146="NA"),VLOOKUP(Q146,VOO,2),IF(AND(A146="f",B146="n2"),VLOOKUP(Q146,VOLF,2),IF(AND(A146="f",B146="n1"),VLOOKUP(Q146,VOF,2),IF(AND(A146="f",B146="NA"),VLOOKUP(Q146,VOO,2)))))))</f>
        <v>0</v>
      </c>
      <c r="S146" s="407">
        <f>D134</f>
        <v>0</v>
      </c>
      <c r="T146" s="408"/>
      <c r="U146" s="409">
        <f>W134</f>
        <v>0</v>
      </c>
      <c r="V146" s="410"/>
      <c r="W146" s="409" t="e">
        <f>AB134</f>
        <v>#N/A</v>
      </c>
      <c r="X146" s="410"/>
      <c r="Y146" s="409">
        <f>Z140</f>
        <v>0</v>
      </c>
      <c r="Z146" s="410"/>
      <c r="AA146" s="411" t="e">
        <f>U146+W146+Y146</f>
        <v>#N/A</v>
      </c>
      <c r="AB146" s="412"/>
      <c r="AC146" s="235"/>
      <c r="AD146" s="236"/>
      <c r="AE146" s="236"/>
      <c r="AF146" s="237"/>
      <c r="AI146" s="121"/>
    </row>
    <row r="147" spans="1:45" ht="17.25" thickBot="1">
      <c r="A147" s="324"/>
      <c r="B147" s="325"/>
      <c r="C147" s="326"/>
      <c r="D147" s="327"/>
      <c r="E147" s="328"/>
      <c r="F147" s="318"/>
      <c r="G147" s="317"/>
      <c r="H147" s="318"/>
      <c r="I147" s="318"/>
      <c r="J147" s="318"/>
      <c r="K147" s="317"/>
      <c r="L147" s="317"/>
      <c r="M147" s="319"/>
      <c r="N147" s="319"/>
      <c r="O147" s="319"/>
      <c r="P147" s="317"/>
      <c r="Q147" s="320"/>
      <c r="R147" s="317"/>
      <c r="S147" s="323"/>
      <c r="T147" s="323"/>
      <c r="U147" s="316"/>
      <c r="V147" s="315"/>
      <c r="W147" s="316"/>
      <c r="X147" s="315"/>
      <c r="Y147" s="316"/>
      <c r="Z147" s="315"/>
      <c r="AA147" s="321"/>
      <c r="AB147" s="322"/>
      <c r="AC147" s="235"/>
      <c r="AD147" s="236"/>
      <c r="AE147" s="236"/>
      <c r="AF147" s="237"/>
      <c r="AI147" s="121"/>
      <c r="AS147" s="60">
        <v>7</v>
      </c>
    </row>
    <row r="148" spans="1:45" ht="25.5" thickBot="1">
      <c r="A148" s="366" t="s">
        <v>45</v>
      </c>
      <c r="B148" s="367"/>
      <c r="C148" s="367"/>
      <c r="D148" s="367"/>
      <c r="E148" s="367"/>
      <c r="F148" s="368"/>
      <c r="G148" s="142" t="s">
        <v>79</v>
      </c>
      <c r="H148" s="143" t="s">
        <v>19</v>
      </c>
      <c r="I148" s="287"/>
      <c r="J148" s="286"/>
      <c r="L148" s="269" t="s">
        <v>131</v>
      </c>
      <c r="M148" s="269"/>
      <c r="P148" s="143" t="s">
        <v>40</v>
      </c>
      <c r="R148" s="288"/>
      <c r="S148" s="295"/>
      <c r="T148" s="288" t="s">
        <v>113</v>
      </c>
      <c r="U148" s="289"/>
      <c r="V148" s="289"/>
      <c r="W148" s="290"/>
      <c r="Y148" s="369"/>
      <c r="Z148" s="369"/>
      <c r="AA148" s="369"/>
      <c r="AB148" s="369"/>
      <c r="AC148" s="369"/>
      <c r="AD148" s="369"/>
      <c r="AE148" s="369"/>
      <c r="AF148" s="369"/>
      <c r="AG148" s="369"/>
      <c r="AH148" s="369"/>
      <c r="AI148" s="369"/>
      <c r="AJ148" s="369"/>
      <c r="AK148" s="369"/>
      <c r="AL148" s="369"/>
      <c r="AM148" s="369"/>
      <c r="AN148" s="369"/>
      <c r="AO148" s="369"/>
      <c r="AP148" s="369"/>
      <c r="AQ148" s="369"/>
      <c r="AR148" s="369"/>
      <c r="AS148" s="369"/>
    </row>
    <row r="149" spans="1:39" ht="25.5" thickBot="1">
      <c r="A149" s="62" t="s">
        <v>24</v>
      </c>
      <c r="B149" s="63"/>
      <c r="C149" s="63"/>
      <c r="D149" s="127"/>
      <c r="E149" s="63"/>
      <c r="F149" s="63"/>
      <c r="G149" s="64"/>
      <c r="H149" s="65">
        <v>1</v>
      </c>
      <c r="I149" s="65">
        <v>2</v>
      </c>
      <c r="J149" s="65">
        <v>3</v>
      </c>
      <c r="K149" s="66"/>
      <c r="L149" s="67" t="s">
        <v>0</v>
      </c>
      <c r="M149" s="67"/>
      <c r="N149" s="67"/>
      <c r="O149" s="67"/>
      <c r="P149" s="63"/>
      <c r="Q149" s="63"/>
      <c r="R149" s="63"/>
      <c r="S149" s="238"/>
      <c r="T149" s="238"/>
      <c r="U149" s="238"/>
      <c r="V149" s="238"/>
      <c r="W149" s="238"/>
      <c r="X149" s="238"/>
      <c r="Y149" s="238"/>
      <c r="Z149" s="238"/>
      <c r="AA149" s="238"/>
      <c r="AB149" s="238"/>
      <c r="AC149" s="239"/>
      <c r="AD149" s="83"/>
      <c r="AE149" s="83"/>
      <c r="AF149" s="83"/>
      <c r="AG149" s="68"/>
      <c r="AH149" s="68"/>
      <c r="AI149" s="68"/>
      <c r="AJ149" s="68"/>
      <c r="AK149" s="68"/>
      <c r="AL149" s="69"/>
      <c r="AM149" s="70"/>
    </row>
    <row r="150" spans="1:43" ht="16.5">
      <c r="A150" s="71" t="s">
        <v>25</v>
      </c>
      <c r="B150" s="72" t="s">
        <v>26</v>
      </c>
      <c r="C150" s="73" t="s">
        <v>37</v>
      </c>
      <c r="D150" s="132" t="s">
        <v>11</v>
      </c>
      <c r="E150" s="74"/>
      <c r="F150" s="75" t="s">
        <v>1</v>
      </c>
      <c r="G150" s="76" t="s">
        <v>8</v>
      </c>
      <c r="H150" s="77" t="s">
        <v>65</v>
      </c>
      <c r="I150" s="77" t="s">
        <v>66</v>
      </c>
      <c r="J150" s="77" t="s">
        <v>67</v>
      </c>
      <c r="K150" s="76" t="s">
        <v>56</v>
      </c>
      <c r="L150" s="78" t="s">
        <v>140</v>
      </c>
      <c r="M150" s="78" t="s">
        <v>144</v>
      </c>
      <c r="N150" s="78" t="s">
        <v>145</v>
      </c>
      <c r="O150" s="78" t="s">
        <v>146</v>
      </c>
      <c r="P150" s="73" t="s">
        <v>9</v>
      </c>
      <c r="Q150" s="72" t="s">
        <v>10</v>
      </c>
      <c r="R150" s="231" t="s">
        <v>7</v>
      </c>
      <c r="S150" s="370" t="s">
        <v>61</v>
      </c>
      <c r="T150" s="371"/>
      <c r="U150" s="371"/>
      <c r="V150" s="371"/>
      <c r="W150" s="372"/>
      <c r="X150" s="373" t="s">
        <v>60</v>
      </c>
      <c r="Y150" s="374"/>
      <c r="Z150" s="374"/>
      <c r="AA150" s="374"/>
      <c r="AB150" s="375"/>
      <c r="AC150" s="240"/>
      <c r="AD150" s="240"/>
      <c r="AE150" s="240"/>
      <c r="AF150" s="240"/>
      <c r="AG150" s="84"/>
      <c r="AH150" s="84"/>
      <c r="AI150" s="84"/>
      <c r="AJ150" s="85"/>
      <c r="AK150" s="85"/>
      <c r="AL150" s="86"/>
      <c r="AM150" s="258"/>
      <c r="AN150" s="264" t="s">
        <v>5</v>
      </c>
      <c r="AO150" s="264" t="s">
        <v>6</v>
      </c>
      <c r="AP150" s="264" t="s">
        <v>130</v>
      </c>
      <c r="AQ150" s="265" t="s">
        <v>130</v>
      </c>
    </row>
    <row r="151" spans="1:43" ht="16.5">
      <c r="A151" s="87" t="str">
        <f>H148</f>
        <v>G</v>
      </c>
      <c r="B151" s="266" t="str">
        <f>IF(AN152=1,AN150,IF(AO152=1,AO150,IF(AP152=1,AP150,IF(AQ152=1,AQ150))))</f>
        <v>N2</v>
      </c>
      <c r="C151" s="107" t="str">
        <f>P148</f>
        <v>C5</v>
      </c>
      <c r="D151" s="89" t="s">
        <v>184</v>
      </c>
      <c r="E151" s="90" t="s">
        <v>2</v>
      </c>
      <c r="F151" s="91">
        <v>15</v>
      </c>
      <c r="G151" s="92">
        <f>F151-F152</f>
        <v>3</v>
      </c>
      <c r="H151" s="93">
        <v>12</v>
      </c>
      <c r="I151" s="93">
        <v>0</v>
      </c>
      <c r="J151" s="93">
        <v>0</v>
      </c>
      <c r="K151" s="92">
        <f>F151-(H151+I151+J151)</f>
        <v>3</v>
      </c>
      <c r="L151" s="92">
        <f>H151+I151+J151</f>
        <v>12</v>
      </c>
      <c r="M151" s="94">
        <f>J151/F151</f>
        <v>0</v>
      </c>
      <c r="N151" s="94">
        <f>(I151/F151)</f>
        <v>0</v>
      </c>
      <c r="O151" s="94">
        <f>(H151/F151)</f>
        <v>0.8</v>
      </c>
      <c r="P151" s="92">
        <f>F151+F152</f>
        <v>27</v>
      </c>
      <c r="Q151" s="95">
        <f>L151/P151</f>
        <v>0.4444444444444444</v>
      </c>
      <c r="R151" s="232">
        <f>IF(AND(A151="g",B151="n2"),VLOOKUP(Q151,vol,2),IF(AND(A151="g",B151="n1"),VLOOKUP(Q151,VO,2),IF(AND(A151="g",B151="NA"),VLOOKUP(Q151,VOO,2),IF(AND(A151="f",B151="n2"),VLOOKUP(Q151,VOLF,2),IF(AND(A151="f",B151="n1"),VLOOKUP(Q151,VOF,2),IF(AND(A151="f",B151="NA"),VLOOKUP(Q151,VOO,2)))))))</f>
        <v>18</v>
      </c>
      <c r="S151" s="80"/>
      <c r="T151" s="81" t="s">
        <v>57</v>
      </c>
      <c r="U151" s="81" t="s">
        <v>58</v>
      </c>
      <c r="V151" s="81" t="s">
        <v>114</v>
      </c>
      <c r="W151" s="333" t="s">
        <v>175</v>
      </c>
      <c r="X151" s="80"/>
      <c r="Y151" s="81" t="s">
        <v>57</v>
      </c>
      <c r="Z151" s="81" t="s">
        <v>58</v>
      </c>
      <c r="AA151" s="81" t="s">
        <v>114</v>
      </c>
      <c r="AB151" s="333" t="s">
        <v>47</v>
      </c>
      <c r="AC151" s="240"/>
      <c r="AD151" s="240"/>
      <c r="AE151" s="240"/>
      <c r="AF151" s="240"/>
      <c r="AG151" s="84"/>
      <c r="AH151" s="84"/>
      <c r="AI151" s="84"/>
      <c r="AJ151" s="85"/>
      <c r="AK151" s="85"/>
      <c r="AL151" s="86"/>
      <c r="AM151" s="255" t="s">
        <v>2</v>
      </c>
      <c r="AN151" s="257">
        <f>H151+H157+H163</f>
        <v>27</v>
      </c>
      <c r="AO151" s="257">
        <f>I157+I163+I151</f>
        <v>1</v>
      </c>
      <c r="AP151" s="257">
        <f>J151+J157+J163</f>
        <v>10</v>
      </c>
      <c r="AQ151" s="259">
        <f>K151+K157+K163</f>
        <v>7</v>
      </c>
    </row>
    <row r="152" spans="1:43" ht="17.25" thickBot="1">
      <c r="A152" s="109" t="str">
        <f>H148</f>
        <v>G</v>
      </c>
      <c r="B152" s="266" t="str">
        <f>IF(AN154=1,AN150,IF(AO154=1,AO150,IF(AP154=1,AP150,IF(AQ154=1,AQ150))))</f>
        <v>N2</v>
      </c>
      <c r="C152" s="110" t="str">
        <f>P148</f>
        <v>C5</v>
      </c>
      <c r="D152" s="111" t="s">
        <v>185</v>
      </c>
      <c r="E152" s="112" t="s">
        <v>3</v>
      </c>
      <c r="F152" s="113">
        <v>12</v>
      </c>
      <c r="G152" s="114">
        <f>F152-F151</f>
        <v>-3</v>
      </c>
      <c r="H152" s="115">
        <v>10</v>
      </c>
      <c r="I152" s="115">
        <v>0</v>
      </c>
      <c r="J152" s="115">
        <v>0</v>
      </c>
      <c r="K152" s="114">
        <f>F152-(H152+I152+J152)</f>
        <v>2</v>
      </c>
      <c r="L152" s="92">
        <f>H152+I152+J152</f>
        <v>10</v>
      </c>
      <c r="M152" s="94">
        <f>J152/F152</f>
        <v>0</v>
      </c>
      <c r="N152" s="94">
        <f>(I152/F152)</f>
        <v>0</v>
      </c>
      <c r="O152" s="94">
        <f>(H152/F152)</f>
        <v>0.8333333333333334</v>
      </c>
      <c r="P152" s="114">
        <f>P151</f>
        <v>27</v>
      </c>
      <c r="Q152" s="116">
        <f>L152/P152</f>
        <v>0.37037037037037035</v>
      </c>
      <c r="R152" s="234">
        <f>IF(AND(A152="g",B152="n2"),VLOOKUP(Q152,vol,2),IF(AND(A152="g",B152="n1"),VLOOKUP(Q152,VO,2),IF(AND(A152="g",B152="NA"),VLOOKUP(Q152,VOO,2),IF(AND(A152="f",B152="n2"),VLOOKUP(Q152,VOLF,2),IF(AND(A152="f",B152="n1"),VLOOKUP(Q152,VOF,2),IF(AND(A152="f",B152="NA"),VLOOKUP(Q152,VOO,2)))))))</f>
        <v>15.5</v>
      </c>
      <c r="S152" s="97" t="s">
        <v>2</v>
      </c>
      <c r="T152" s="81">
        <f>R151</f>
        <v>18</v>
      </c>
      <c r="U152" s="81">
        <f>R157</f>
        <v>15.5</v>
      </c>
      <c r="V152" s="81">
        <f>R163</f>
        <v>20</v>
      </c>
      <c r="W152" s="99">
        <f>((T152+U152+V152)/60)*9</f>
        <v>8.025</v>
      </c>
      <c r="X152" s="97" t="s">
        <v>2</v>
      </c>
      <c r="Y152" s="272">
        <f>IF(A151="G",INDEX(Matrice_garçons,VLOOKUP(G151,NLigne_garçons,7),HLOOKUP(C151,NColonne_garçons,21)),INDEX(Matrice_filles,VLOOKUP(G151,NLigne_filles,8),HLOOKUP(C151,NColonne_filles,21)))</f>
        <v>15</v>
      </c>
      <c r="Z152" s="272">
        <f>IF(A157="G",INDEX(Matrice_garçons,VLOOKUP(G157,NLigne_garçons,7),HLOOKUP(C157,NColonne_garçons,21)),INDEX(Matrice_filles,VLOOKUP(G157,NLigne_filles,8),HLOOKUP(C157,NColonne_filles,21)))</f>
        <v>14</v>
      </c>
      <c r="AA152" s="272">
        <f>IF(A163="G",INDEX(Matrice_garçons,VLOOKUP(G163,NLigne_garçons,7),HLOOKUP(C163,NColonne_garçons,21)),INDEX(Matrice_filles,VLOOKUP(G163,NLigne_filles,8),HLOOKUP(C163,NColonne_filles,21)))</f>
        <v>16</v>
      </c>
      <c r="AB152" s="99">
        <f>(Y152+Z152+AA152)/8.57</f>
        <v>5.250875145857643</v>
      </c>
      <c r="AC152" s="240"/>
      <c r="AD152" s="240"/>
      <c r="AE152" s="240"/>
      <c r="AF152" s="240"/>
      <c r="AG152" s="84"/>
      <c r="AH152" s="84"/>
      <c r="AI152" s="84"/>
      <c r="AJ152" s="85"/>
      <c r="AK152" s="85"/>
      <c r="AL152" s="86"/>
      <c r="AM152" s="255" t="s">
        <v>126</v>
      </c>
      <c r="AN152" s="257">
        <f>RANK(AN151,AN151:AQ151)</f>
        <v>1</v>
      </c>
      <c r="AO152" s="257">
        <f>RANK(AO151,AN151:AQ151)</f>
        <v>4</v>
      </c>
      <c r="AP152" s="257">
        <f>RANK(AP151,AN151:AQ151)</f>
        <v>2</v>
      </c>
      <c r="AQ152" s="259">
        <f>RANK(AQ151,AN151:AQ151)</f>
        <v>3</v>
      </c>
    </row>
    <row r="153" spans="1:43" ht="16.5">
      <c r="A153" s="100" t="s">
        <v>25</v>
      </c>
      <c r="B153" s="76" t="s">
        <v>26</v>
      </c>
      <c r="C153" s="73" t="s">
        <v>37</v>
      </c>
      <c r="D153" s="133" t="s">
        <v>12</v>
      </c>
      <c r="E153" s="101"/>
      <c r="F153" s="75" t="s">
        <v>1</v>
      </c>
      <c r="G153" s="76" t="s">
        <v>8</v>
      </c>
      <c r="H153" s="77" t="s">
        <v>65</v>
      </c>
      <c r="I153" s="77" t="s">
        <v>66</v>
      </c>
      <c r="J153" s="77" t="s">
        <v>67</v>
      </c>
      <c r="K153" s="76" t="s">
        <v>56</v>
      </c>
      <c r="L153" s="78" t="s">
        <v>140</v>
      </c>
      <c r="M153" s="78" t="s">
        <v>144</v>
      </c>
      <c r="N153" s="78" t="s">
        <v>145</v>
      </c>
      <c r="O153" s="78" t="s">
        <v>146</v>
      </c>
      <c r="P153" s="73" t="s">
        <v>9</v>
      </c>
      <c r="Q153" s="102" t="s">
        <v>10</v>
      </c>
      <c r="R153" s="231" t="s">
        <v>7</v>
      </c>
      <c r="S153" s="97" t="s">
        <v>3</v>
      </c>
      <c r="T153" s="81">
        <f>R152</f>
        <v>15.5</v>
      </c>
      <c r="U153" s="81">
        <f>R160</f>
        <v>18.5</v>
      </c>
      <c r="V153" s="81">
        <f>R166</f>
        <v>13.5</v>
      </c>
      <c r="W153" s="99">
        <f>((T153+U153+V153)/60)*9</f>
        <v>7.125</v>
      </c>
      <c r="X153" s="97" t="s">
        <v>3</v>
      </c>
      <c r="Y153" s="272">
        <f>IF(A152="G",INDEX(Matrice_garçons,VLOOKUP(G152,NLigne_garçons,7),HLOOKUP(C152,NColonne_garçons,21)),INDEX(Matrice_filles,VLOOKUP(G152,NLigne_filles,8),HLOOKUP(C152,NColonne_filles,21)))</f>
        <v>12.5</v>
      </c>
      <c r="Z153" s="272">
        <f>IF(A160="G",INDEX(Matrice_garçons,VLOOKUP(G160,NLigne_garçons,7),HLOOKUP(C160,NColonne_garçons,21)),INDEX(Matrice_filles,VLOOKUP(G160,NLigne_filles,8),HLOOKUP(C160,NColonne_filles,21)))</f>
        <v>16</v>
      </c>
      <c r="AA153" s="272">
        <f>IF(A166="G",INDEX(Matrice_garçons,VLOOKUP(G166,NLigne_garçons,7),HLOOKUP(C166,NColonne_garçons,21)),INDEX(Matrice_filles,VLOOKUP(G166,NLigne_filles,8),HLOOKUP(C166,NColonne_filles,21)))</f>
        <v>11</v>
      </c>
      <c r="AB153" s="99">
        <f>(Y153+Z153+AA153)/8.57</f>
        <v>4.609101516919487</v>
      </c>
      <c r="AC153" s="68"/>
      <c r="AD153" s="68"/>
      <c r="AE153" s="68"/>
      <c r="AF153" s="69"/>
      <c r="AM153" s="255" t="s">
        <v>3</v>
      </c>
      <c r="AN153" s="257">
        <f>H152+H160+H166</f>
        <v>26</v>
      </c>
      <c r="AO153" s="257">
        <f>I152+I160+I166</f>
        <v>0</v>
      </c>
      <c r="AP153" s="257">
        <f>J152+J160+J166</f>
        <v>2</v>
      </c>
      <c r="AQ153" s="259">
        <f>K152+K160+K166</f>
        <v>7</v>
      </c>
    </row>
    <row r="154" spans="1:43" ht="16.5">
      <c r="A154" s="87" t="s">
        <v>20</v>
      </c>
      <c r="B154" s="266" t="str">
        <f>IF(AN156=1,AN150,IF(AO156=1,AO150,IF(AP156=1,AP150,IF(AQ156=1,AQ150))))</f>
        <v>N1</v>
      </c>
      <c r="C154" s="88" t="str">
        <f>P148</f>
        <v>C5</v>
      </c>
      <c r="D154" s="242" t="s">
        <v>186</v>
      </c>
      <c r="E154" s="90" t="s">
        <v>4</v>
      </c>
      <c r="F154" s="91">
        <v>15</v>
      </c>
      <c r="G154" s="92">
        <f>F154-F155</f>
        <v>10</v>
      </c>
      <c r="H154" s="93">
        <v>4</v>
      </c>
      <c r="I154" s="93">
        <v>3</v>
      </c>
      <c r="J154" s="93">
        <v>1</v>
      </c>
      <c r="K154" s="92">
        <f>F154-(H154+I154+J154)</f>
        <v>7</v>
      </c>
      <c r="L154" s="92">
        <f>H154+I154+J154</f>
        <v>8</v>
      </c>
      <c r="M154" s="94">
        <f>J154/F154</f>
        <v>0.06666666666666667</v>
      </c>
      <c r="N154" s="94">
        <f>(I154/F154)</f>
        <v>0.2</v>
      </c>
      <c r="O154" s="94">
        <f>(H154/F154)</f>
        <v>0.26666666666666666</v>
      </c>
      <c r="P154" s="92">
        <f>F154+F155</f>
        <v>20</v>
      </c>
      <c r="Q154" s="95">
        <f>L154/P154</f>
        <v>0.4</v>
      </c>
      <c r="R154" s="232">
        <f>IF(AND(A154="g",B154="n2"),VLOOKUP(Q154,vol,2),IF(AND(A154="g",B154="n1"),VLOOKUP(Q154,VO,2),IF(AND(A154="g",B154="NA"),VLOOKUP(Q154,VOO,2),IF(AND(A154="f",B154="n2"),VLOOKUP(Q154,VOLF,2),IF(AND(A154="f",B154="n1"),VLOOKUP(Q154,VOF,2),IF(AND(A154="f",B154="NA"),VLOOKUP(Q154,VOO,2)))))))</f>
        <v>13</v>
      </c>
      <c r="S154" s="97" t="s">
        <v>4</v>
      </c>
      <c r="T154" s="81">
        <f>R154</f>
        <v>13</v>
      </c>
      <c r="U154" s="81">
        <f>R158</f>
        <v>14</v>
      </c>
      <c r="V154" s="81">
        <f>R167</f>
        <v>14.5</v>
      </c>
      <c r="W154" s="99">
        <f>((T154+U154+V154)/60)*9</f>
        <v>6.225</v>
      </c>
      <c r="X154" s="97" t="s">
        <v>4</v>
      </c>
      <c r="Y154" s="272">
        <f>IF(A154="G",INDEX(Matrice_garçons,VLOOKUP(G154,NLigne_garçons,7),HLOOKUP(C154,NColonne_garçons,21)),INDEX(Matrice_filles,VLOOKUP(G154,NLigne_filles,8),HLOOKUP(C154,NColonne_filles,21)))</f>
        <v>18</v>
      </c>
      <c r="Z154" s="272">
        <f>IF(A158="G",INDEX(Matrice_garçons,VLOOKUP(G158,NLigne_garçons,7),HLOOKUP(C158,NColonne_garçons,21)),INDEX(Matrice_filles,VLOOKUP(G158,NLigne_filles,8),HLOOKUP(C158,NColonne_filles,21)))</f>
        <v>15.5</v>
      </c>
      <c r="AA154" s="272">
        <f>IF(A167="G",INDEX(Matrice_garçons,VLOOKUP(G167,NLigne_garçons,7),HLOOKUP(C167,NColonne_garçons,21)),INDEX(Matrice_filles,VLOOKUP(G167,NLigne_filles,8),HLOOKUP(C167,NColonne_filles,21)))</f>
        <v>18</v>
      </c>
      <c r="AB154" s="99">
        <f>(Y154+Z154+AA154)/8.57</f>
        <v>6.0093348891481915</v>
      </c>
      <c r="AC154" s="235"/>
      <c r="AD154" s="236"/>
      <c r="AE154" s="236"/>
      <c r="AF154" s="237"/>
      <c r="AM154" s="255" t="s">
        <v>126</v>
      </c>
      <c r="AN154" s="257">
        <f>RANK(AN153,AN153:AQ153)</f>
        <v>1</v>
      </c>
      <c r="AO154" s="257">
        <f>RANK(AO153,AN153:AQ153)</f>
        <v>4</v>
      </c>
      <c r="AP154" s="257">
        <f>RANK(AP153,AN153:AQ153)</f>
        <v>3</v>
      </c>
      <c r="AQ154" s="259">
        <f>RANK(AQ153,AN153:AQ153)</f>
        <v>2</v>
      </c>
    </row>
    <row r="155" spans="1:43" ht="17.25" thickBot="1">
      <c r="A155" s="109" t="str">
        <f>A152</f>
        <v>G</v>
      </c>
      <c r="B155" s="266" t="str">
        <f>IF(AN158=1,AN150,IF(AO158=1,AO150,IF(AP158=1,AP150,IF(AQ158=1,AQ150))))</f>
        <v>NA</v>
      </c>
      <c r="C155" s="110" t="str">
        <f>P148</f>
        <v>C5</v>
      </c>
      <c r="D155" s="243" t="s">
        <v>187</v>
      </c>
      <c r="E155" s="112" t="s">
        <v>64</v>
      </c>
      <c r="F155" s="113">
        <v>5</v>
      </c>
      <c r="G155" s="114">
        <f>F155-F154</f>
        <v>-10</v>
      </c>
      <c r="H155" s="115">
        <v>1</v>
      </c>
      <c r="I155" s="115">
        <v>1</v>
      </c>
      <c r="J155" s="115">
        <v>1</v>
      </c>
      <c r="K155" s="114">
        <f>F155-(H155+I155+J155)</f>
        <v>2</v>
      </c>
      <c r="L155" s="92">
        <f>H155+I155+J155</f>
        <v>3</v>
      </c>
      <c r="M155" s="94">
        <f>J155/F155</f>
        <v>0.2</v>
      </c>
      <c r="N155" s="94">
        <f>(I155/F155)</f>
        <v>0.2</v>
      </c>
      <c r="O155" s="94">
        <f>(H155/F155)</f>
        <v>0.2</v>
      </c>
      <c r="P155" s="114">
        <f>P154</f>
        <v>20</v>
      </c>
      <c r="Q155" s="116">
        <f>L155/P155</f>
        <v>0.15</v>
      </c>
      <c r="R155" s="234">
        <f>IF(AND(A155="g",B155="n2"),VLOOKUP(Q155,vol,2),IF(AND(A155="g",B155="n1"),VLOOKUP(Q155,VO,2),IF(AND(A155="g",B155="NA"),VLOOKUP(Q155,VOO,2),IF(AND(A155="f",B155="n2"),VLOOKUP(Q155,VOLF,2),IF(AND(A155="f",B155="n1"),VLOOKUP(Q155,VOF,2),IF(AND(A155="f",B155="NA"),VLOOKUP(Q155,VOO,2)))))))</f>
        <v>4.5</v>
      </c>
      <c r="S155" s="246" t="s">
        <v>64</v>
      </c>
      <c r="T155" s="247">
        <f>R155</f>
        <v>4.5</v>
      </c>
      <c r="U155" s="248">
        <f>R161</f>
        <v>8</v>
      </c>
      <c r="V155" s="249">
        <f>R164</f>
        <v>7.5</v>
      </c>
      <c r="W155" s="99">
        <f>((T155+U155+V155)/60)*9</f>
        <v>3</v>
      </c>
      <c r="X155" s="106" t="s">
        <v>64</v>
      </c>
      <c r="Y155" s="273">
        <f>IF(A155="G",INDEX(Matrice_garçons,VLOOKUP(G155,NLigne_garçons,7),HLOOKUP(C155,NColonne_garçons,21)),INDEX(Matrice_filles,VLOOKUP(G155,NLigne_filles,8),HLOOKUP(C155,NColonne_filles,21)))</f>
        <v>11</v>
      </c>
      <c r="Z155" s="273">
        <f>IF(A161="G",INDEX(Matrice_garçons,VLOOKUP(G161,NLigne_garçons,7),HLOOKUP(C161,NColonne_garçons,21)),INDEX(Matrice_filles,VLOOKUP(G161,NLigne_filles,8),HLOOKUP(C161,NColonne_filles,21)))</f>
        <v>11</v>
      </c>
      <c r="AA155" s="273">
        <f>IF(A164="G",INDEX(Matrice_garçons,VLOOKUP(G164,NLigne_garçons,7),HLOOKUP(C164,NColonne_garçons,21)),INDEX(Matrice_filles,VLOOKUP(G164,NLigne_filles,8),HLOOKUP(C164,NColonne_filles,21)))</f>
        <v>11.5</v>
      </c>
      <c r="AB155" s="129">
        <f>(Y155+Z155+AA155)/8.57</f>
        <v>3.9089848308051343</v>
      </c>
      <c r="AC155" s="235"/>
      <c r="AD155" s="236"/>
      <c r="AE155" s="236"/>
      <c r="AF155" s="237"/>
      <c r="AI155" s="121"/>
      <c r="AM155" s="255" t="s">
        <v>4</v>
      </c>
      <c r="AN155" s="257">
        <f>H154+H158+H167</f>
        <v>8</v>
      </c>
      <c r="AO155" s="257">
        <f>I154+I167+I158</f>
        <v>14</v>
      </c>
      <c r="AP155" s="257">
        <f>J154+J158+J167</f>
        <v>10</v>
      </c>
      <c r="AQ155" s="259">
        <f>K154+K158+K167</f>
        <v>12</v>
      </c>
    </row>
    <row r="156" spans="1:43" ht="17.25" thickBot="1">
      <c r="A156" s="71" t="s">
        <v>25</v>
      </c>
      <c r="B156" s="72" t="s">
        <v>26</v>
      </c>
      <c r="C156" s="73" t="s">
        <v>37</v>
      </c>
      <c r="D156" s="132" t="s">
        <v>13</v>
      </c>
      <c r="E156" s="74"/>
      <c r="F156" s="75" t="s">
        <v>1</v>
      </c>
      <c r="G156" s="76" t="s">
        <v>8</v>
      </c>
      <c r="H156" s="77" t="s">
        <v>65</v>
      </c>
      <c r="I156" s="77" t="s">
        <v>66</v>
      </c>
      <c r="J156" s="77" t="s">
        <v>67</v>
      </c>
      <c r="K156" s="76" t="s">
        <v>56</v>
      </c>
      <c r="L156" s="78" t="s">
        <v>140</v>
      </c>
      <c r="M156" s="78" t="s">
        <v>144</v>
      </c>
      <c r="N156" s="78" t="s">
        <v>145</v>
      </c>
      <c r="O156" s="78" t="s">
        <v>146</v>
      </c>
      <c r="P156" s="76" t="s">
        <v>9</v>
      </c>
      <c r="Q156" s="72" t="s">
        <v>10</v>
      </c>
      <c r="R156" s="231" t="s">
        <v>7</v>
      </c>
      <c r="S156" s="376" t="s">
        <v>62</v>
      </c>
      <c r="T156" s="377"/>
      <c r="U156" s="377"/>
      <c r="V156" s="377"/>
      <c r="W156" s="377"/>
      <c r="X156" s="377"/>
      <c r="Y156" s="377"/>
      <c r="Z156" s="377"/>
      <c r="AA156" s="377"/>
      <c r="AB156" s="378"/>
      <c r="AC156" s="241"/>
      <c r="AD156" s="241"/>
      <c r="AE156" s="241"/>
      <c r="AF156" s="241"/>
      <c r="AG156" s="84"/>
      <c r="AH156" s="84"/>
      <c r="AI156" s="84"/>
      <c r="AJ156" s="85"/>
      <c r="AK156" s="85"/>
      <c r="AL156" s="86"/>
      <c r="AM156" s="255" t="s">
        <v>126</v>
      </c>
      <c r="AN156" s="257">
        <f>RANK(AN155,AN155:AQ155)</f>
        <v>4</v>
      </c>
      <c r="AO156" s="257">
        <f>RANK(AO155,AN155:AQ155)</f>
        <v>1</v>
      </c>
      <c r="AP156" s="257">
        <f>RANK(AP155,AN155:AQ155)</f>
        <v>3</v>
      </c>
      <c r="AQ156" s="259">
        <f>RANK(AQ155,AN155:AQ155)</f>
        <v>2</v>
      </c>
    </row>
    <row r="157" spans="1:43" ht="17.25" thickBot="1">
      <c r="A157" s="87" t="str">
        <f>A151</f>
        <v>G</v>
      </c>
      <c r="B157" s="266" t="str">
        <f>IF(AN152=1,AN150,IF(AO152=1,AO150,IF(AP152=1,AP150,IF(AQ152=1,AQ150))))</f>
        <v>N2</v>
      </c>
      <c r="C157" s="88" t="str">
        <f>P148</f>
        <v>C5</v>
      </c>
      <c r="D157" s="244" t="str">
        <f>D151</f>
        <v>ANTOINE</v>
      </c>
      <c r="E157" s="90" t="s">
        <v>2</v>
      </c>
      <c r="F157" s="91">
        <v>15</v>
      </c>
      <c r="G157" s="92">
        <f>F157-F158</f>
        <v>1</v>
      </c>
      <c r="H157" s="93">
        <v>6</v>
      </c>
      <c r="I157" s="93">
        <v>0</v>
      </c>
      <c r="J157" s="93">
        <v>5</v>
      </c>
      <c r="K157" s="92">
        <f>F157-(H157+I157+J157)</f>
        <v>4</v>
      </c>
      <c r="L157" s="92">
        <f>H157+I157+J157</f>
        <v>11</v>
      </c>
      <c r="M157" s="94">
        <f>J157/F157</f>
        <v>0.3333333333333333</v>
      </c>
      <c r="N157" s="94">
        <f>(I157/F157)</f>
        <v>0</v>
      </c>
      <c r="O157" s="94">
        <f>(H157/F157)</f>
        <v>0.4</v>
      </c>
      <c r="P157" s="92">
        <f>F157+F158</f>
        <v>29</v>
      </c>
      <c r="Q157" s="95">
        <f>L157/P157</f>
        <v>0.3793103448275862</v>
      </c>
      <c r="R157" s="232">
        <f>IF(AND(A157="g",B157="n2"),VLOOKUP(Q157,vol,2),IF(AND(A157="g",B157="n1"),VLOOKUP(Q157,VO,2),IF(AND(A157="g",B157="NA"),VLOOKUP(Q157,VOO,2),IF(AND(A157="f",B157="n2"),VLOOKUP(Q157,VOLF,2),IF(AND(A157="f",B157="n1"),VLOOKUP(Q157,VOF,2),IF(AND(A157="f",B157="NA"),VLOOKUP(Q157,VOO,2)))))))</f>
        <v>15.5</v>
      </c>
      <c r="S157" s="80"/>
      <c r="T157" s="90" t="s">
        <v>80</v>
      </c>
      <c r="U157" s="90" t="s">
        <v>7</v>
      </c>
      <c r="V157" s="90" t="s">
        <v>81</v>
      </c>
      <c r="W157" s="130" t="s">
        <v>7</v>
      </c>
      <c r="X157" s="90" t="s">
        <v>125</v>
      </c>
      <c r="Y157" s="130" t="s">
        <v>7</v>
      </c>
      <c r="Z157" s="379" t="s">
        <v>176</v>
      </c>
      <c r="AA157" s="380"/>
      <c r="AB157" s="381"/>
      <c r="AC157" s="382" t="s">
        <v>149</v>
      </c>
      <c r="AD157" s="383"/>
      <c r="AE157" s="383"/>
      <c r="AF157" s="382" t="s">
        <v>150</v>
      </c>
      <c r="AG157" s="383"/>
      <c r="AH157" s="384"/>
      <c r="AI157" s="385" t="s">
        <v>151</v>
      </c>
      <c r="AJ157" s="386"/>
      <c r="AK157" s="387"/>
      <c r="AL157" s="86"/>
      <c r="AM157" s="255" t="s">
        <v>64</v>
      </c>
      <c r="AN157" s="257">
        <f>H155+H161+H164</f>
        <v>6</v>
      </c>
      <c r="AO157" s="257">
        <f>I155+I161+I164</f>
        <v>5</v>
      </c>
      <c r="AP157" s="257">
        <f>J155+J161+J164</f>
        <v>7</v>
      </c>
      <c r="AQ157" s="259">
        <f>K155+K161+K164</f>
        <v>6</v>
      </c>
    </row>
    <row r="158" spans="1:43" ht="17.25" thickBot="1">
      <c r="A158" s="109" t="str">
        <f>A154</f>
        <v>F</v>
      </c>
      <c r="B158" s="266" t="str">
        <f>IF(AN156=1,AN150,IF(AO156=1,AO150,IF(AP156=1,AP150,IF(AQ156=1,AQ150))))</f>
        <v>N1</v>
      </c>
      <c r="C158" s="110" t="str">
        <f>P148</f>
        <v>C5</v>
      </c>
      <c r="D158" s="245" t="str">
        <f>D154</f>
        <v>CELINE</v>
      </c>
      <c r="E158" s="112" t="s">
        <v>4</v>
      </c>
      <c r="F158" s="113">
        <v>14</v>
      </c>
      <c r="G158" s="114">
        <f>F158-F157</f>
        <v>-1</v>
      </c>
      <c r="H158" s="115">
        <v>2</v>
      </c>
      <c r="I158" s="115">
        <v>5</v>
      </c>
      <c r="J158" s="115">
        <v>6</v>
      </c>
      <c r="K158" s="114">
        <f>F158-(H158+I158+J158)</f>
        <v>1</v>
      </c>
      <c r="L158" s="92">
        <f>H158+I158+J158</f>
        <v>13</v>
      </c>
      <c r="M158" s="94">
        <f>J158/F158</f>
        <v>0.42857142857142855</v>
      </c>
      <c r="N158" s="94">
        <f>(I158/F158)</f>
        <v>0.35714285714285715</v>
      </c>
      <c r="O158" s="94">
        <f>(H158/F158)</f>
        <v>0.14285714285714285</v>
      </c>
      <c r="P158" s="114">
        <f>P157</f>
        <v>29</v>
      </c>
      <c r="Q158" s="116">
        <f>L158/P158</f>
        <v>0.4482758620689655</v>
      </c>
      <c r="R158" s="234">
        <f>IF(AND(A158="g",B158="n2"),VLOOKUP(Q158,vol,2),IF(AND(A158="g",B158="n1"),VLOOKUP(Q158,VO,2),IF(AND(A158="g",B158="NA"),VLOOKUP(Q158,VOO,2),IF(AND(A158="f",B158="n2"),VLOOKUP(Q158,VOLF,2),IF(AND(A158="f",B158="n1"),VLOOKUP(Q158,VOF,2),IF(AND(A158="f",B158="NA"),VLOOKUP(Q158,VOO,2)))))))</f>
        <v>14</v>
      </c>
      <c r="S158" s="97" t="s">
        <v>2</v>
      </c>
      <c r="T158" s="250" t="s">
        <v>147</v>
      </c>
      <c r="U158" s="118">
        <f>MAX(AC158:AE158)</f>
        <v>4</v>
      </c>
      <c r="V158" s="250" t="s">
        <v>147</v>
      </c>
      <c r="W158" s="118">
        <f>MAX(AF158:AH158)</f>
        <v>4</v>
      </c>
      <c r="X158" s="250" t="s">
        <v>147</v>
      </c>
      <c r="Y158" s="118">
        <f>MAX(AI158:AK158)</f>
        <v>4</v>
      </c>
      <c r="Z158" s="388">
        <f>(U158+W158+Y158)/3</f>
        <v>4</v>
      </c>
      <c r="AA158" s="389"/>
      <c r="AB158" s="390"/>
      <c r="AC158" s="297" t="b">
        <f>IF(T158="P",VLOOKUP(M151,'BAREMES TT'!$AI$4:$AL$25,2))</f>
        <v>0</v>
      </c>
      <c r="AD158" s="298" t="b">
        <f>IF(T158="F",VLOOKUP(N151,'BAREMES TT'!$AI$4:$AL$25,3))</f>
        <v>0</v>
      </c>
      <c r="AE158" s="305">
        <f>IF(T158="E",VLOOKUP(O151,'BAREMES TT'!$AI$4:$AL$25,4))</f>
        <v>4</v>
      </c>
      <c r="AF158" s="297" t="b">
        <f>IF(V158="P",VLOOKUP(M157,'BAREMES TT'!$AI$4:$AL$25,2))</f>
        <v>0</v>
      </c>
      <c r="AG158" s="298" t="b">
        <f>IF(V158="F",VLOOKUP(N157,'BAREMES TT'!$AI$4:$AL$25,3))</f>
        <v>0</v>
      </c>
      <c r="AH158" s="299">
        <f>IF(V158="E",VLOOKUP(O157,'BAREMES TT'!$AI$4:$AL$25,4))</f>
        <v>4</v>
      </c>
      <c r="AI158" s="297" t="b">
        <f>IF(X158="P",VLOOKUP(M163,'BAREMES TT'!$AI$4:$AL$25,2))</f>
        <v>0</v>
      </c>
      <c r="AJ158" s="298" t="b">
        <f>IF(X158="F",VLOOKUP(N163,'BAREMES TT'!$AI$4:$AL$25,3))</f>
        <v>0</v>
      </c>
      <c r="AK158" s="298">
        <f>IF(X158="E",VLOOKUP(O163,'BAREMES TT'!$AI$4:$AL$25,4))</f>
        <v>4</v>
      </c>
      <c r="AL158" s="86"/>
      <c r="AM158" s="263" t="s">
        <v>126</v>
      </c>
      <c r="AN158" s="260">
        <f>RANK(AN157,AN157:AQ157)</f>
        <v>2</v>
      </c>
      <c r="AO158" s="260">
        <f>RANK(AO157,AN157:AQ157)</f>
        <v>4</v>
      </c>
      <c r="AP158" s="260">
        <f>RANK(AP157,AN157:AQ157)</f>
        <v>1</v>
      </c>
      <c r="AQ158" s="261">
        <f>RANK(AQ157,AN157:AQ157)</f>
        <v>2</v>
      </c>
    </row>
    <row r="159" spans="1:37" ht="16.5">
      <c r="A159" s="100" t="s">
        <v>25</v>
      </c>
      <c r="B159" s="76" t="s">
        <v>26</v>
      </c>
      <c r="C159" s="73" t="s">
        <v>37</v>
      </c>
      <c r="D159" s="133" t="s">
        <v>162</v>
      </c>
      <c r="E159" s="101"/>
      <c r="F159" s="75" t="s">
        <v>1</v>
      </c>
      <c r="G159" s="76" t="s">
        <v>8</v>
      </c>
      <c r="H159" s="77" t="s">
        <v>65</v>
      </c>
      <c r="I159" s="77" t="s">
        <v>66</v>
      </c>
      <c r="J159" s="77" t="s">
        <v>67</v>
      </c>
      <c r="K159" s="76" t="s">
        <v>56</v>
      </c>
      <c r="L159" s="78" t="s">
        <v>140</v>
      </c>
      <c r="M159" s="78" t="s">
        <v>144</v>
      </c>
      <c r="N159" s="78" t="s">
        <v>145</v>
      </c>
      <c r="O159" s="78" t="s">
        <v>146</v>
      </c>
      <c r="P159" s="73" t="s">
        <v>9</v>
      </c>
      <c r="Q159" s="102" t="s">
        <v>10</v>
      </c>
      <c r="R159" s="231" t="s">
        <v>7</v>
      </c>
      <c r="S159" s="97" t="s">
        <v>3</v>
      </c>
      <c r="T159" s="117" t="s">
        <v>147</v>
      </c>
      <c r="U159" s="118">
        <f>MAX(AC159:AE159)</f>
        <v>4</v>
      </c>
      <c r="V159" s="117" t="s">
        <v>147</v>
      </c>
      <c r="W159" s="118">
        <f>MAX(AF159:AH159)</f>
        <v>4</v>
      </c>
      <c r="X159" s="117" t="s">
        <v>147</v>
      </c>
      <c r="Y159" s="118">
        <f>MAX(AI159:AK159)</f>
        <v>4</v>
      </c>
      <c r="Z159" s="388">
        <f>(U159+W159+Y159)/3</f>
        <v>4</v>
      </c>
      <c r="AA159" s="389"/>
      <c r="AB159" s="390"/>
      <c r="AC159" s="300" t="b">
        <f>IF(T159="P",VLOOKUP(M152,'BAREMES TT'!$AI$4:$AL$25,2))</f>
        <v>0</v>
      </c>
      <c r="AD159" s="274" t="b">
        <f>IF(T159="F",VLOOKUP(N152,'BAREMES TT'!$AI$4:$AL$25,3))</f>
        <v>0</v>
      </c>
      <c r="AE159" s="306">
        <f>IF(T159="E",VLOOKUP(O152,'BAREMES TT'!$AI$4:$AL$25,4))</f>
        <v>4</v>
      </c>
      <c r="AF159" s="300" t="b">
        <f>IF(V159="P",VLOOKUP(M160,'BAREMES TT'!$AI$4:$AL$25,2))</f>
        <v>0</v>
      </c>
      <c r="AG159" s="274" t="b">
        <f>IF(V159="F",VLOOKUP(N160,'BAREMES TT'!$AI$4:$AL$25,3))</f>
        <v>0</v>
      </c>
      <c r="AH159" s="301">
        <f>IF(V159="E",VLOOKUP(O160,'BAREMES TT'!$AI$4:$AL$25,4))</f>
        <v>4</v>
      </c>
      <c r="AI159" s="300" t="b">
        <f>IF(X159="P",VLOOKUP(M166,'BAREMES TT'!$AI$4:$AL$25,2))</f>
        <v>0</v>
      </c>
      <c r="AJ159" s="274" t="b">
        <f>IF(X159="F",VLOOKUP(N166,'BAREMES TT'!$AI$4:$AL$25,3))</f>
        <v>0</v>
      </c>
      <c r="AK159" s="274">
        <f>IF(X159="E",VLOOKUP(O166,'BAREMES TT'!$AI$4:$AL$25,4))</f>
        <v>4</v>
      </c>
    </row>
    <row r="160" spans="1:37" ht="16.5">
      <c r="A160" s="87" t="str">
        <f>A152</f>
        <v>G</v>
      </c>
      <c r="B160" s="266" t="str">
        <f>IF(AN154=1,AN150,IF(AO154=1,AO150,IF(AP154=1,AP150,IF(AQ154=1,AQ150))))</f>
        <v>N2</v>
      </c>
      <c r="C160" s="88" t="str">
        <f>P148</f>
        <v>C5</v>
      </c>
      <c r="D160" s="108" t="str">
        <f>D152</f>
        <v>MORGANE</v>
      </c>
      <c r="E160" s="90" t="s">
        <v>3</v>
      </c>
      <c r="F160" s="91">
        <v>15</v>
      </c>
      <c r="G160" s="92">
        <f>F160-F161</f>
        <v>6</v>
      </c>
      <c r="H160" s="93">
        <v>9</v>
      </c>
      <c r="I160" s="93">
        <v>0</v>
      </c>
      <c r="J160" s="93">
        <v>2</v>
      </c>
      <c r="K160" s="92">
        <f>F160-(H160+I160+J160)</f>
        <v>4</v>
      </c>
      <c r="L160" s="92">
        <f>H160+I160+J160</f>
        <v>11</v>
      </c>
      <c r="M160" s="94">
        <f>J160/F160</f>
        <v>0.13333333333333333</v>
      </c>
      <c r="N160" s="94">
        <f>(I160/F160)</f>
        <v>0</v>
      </c>
      <c r="O160" s="94">
        <f>(H160/F160)</f>
        <v>0.6</v>
      </c>
      <c r="P160" s="92">
        <f>F160+F161</f>
        <v>24</v>
      </c>
      <c r="Q160" s="95">
        <f>L160/P160</f>
        <v>0.4583333333333333</v>
      </c>
      <c r="R160" s="232">
        <f>IF(AND(A160="g",B160="n2"),VLOOKUP(Q160,vol,2),IF(AND(A160="g",B160="n1"),VLOOKUP(Q160,VO,2),IF(AND(A160="g",B160="NA"),VLOOKUP(Q160,VOO,2),IF(AND(A160="f",B160="n2"),VLOOKUP(Q160,VOLF,2),IF(AND(A160="f",B160="n1"),VLOOKUP(Q160,VOF,2),IF(AND(A160="f",B160="NA"),VLOOKUP(Q160,VOO,2)))))))</f>
        <v>18.5</v>
      </c>
      <c r="S160" s="97" t="s">
        <v>4</v>
      </c>
      <c r="T160" s="117" t="s">
        <v>20</v>
      </c>
      <c r="U160" s="118">
        <f>MAX(AC160:AE160)</f>
        <v>1.2</v>
      </c>
      <c r="V160" s="251" t="s">
        <v>20</v>
      </c>
      <c r="W160" s="118">
        <f>MAX(AF160:AH160)</f>
        <v>3.3</v>
      </c>
      <c r="X160" s="270" t="s">
        <v>20</v>
      </c>
      <c r="Y160" s="118">
        <f>MAX(AI160:AK160)</f>
        <v>4</v>
      </c>
      <c r="Z160" s="388">
        <f>(U160+W160+Y160)/3</f>
        <v>2.8333333333333335</v>
      </c>
      <c r="AA160" s="389"/>
      <c r="AB160" s="390"/>
      <c r="AC160" s="300" t="b">
        <f>IF(T160="P",VLOOKUP(M154,'BAREMES TT'!$AI$4:$AL$25,2))</f>
        <v>0</v>
      </c>
      <c r="AD160" s="274">
        <f>IF(T160="F",VLOOKUP(N154,'BAREMES TT'!$AI$4:$AL$25,3))</f>
        <v>1.2</v>
      </c>
      <c r="AE160" s="306" t="b">
        <f>IF(T160="E",VLOOKUP(O154,'BAREMES TT'!$AI$4:$AL$25,4))</f>
        <v>0</v>
      </c>
      <c r="AF160" s="300" t="b">
        <f>IF(V160="P",VLOOKUP(M158,'BAREMES TT'!$AI$4:$AL$25,2))</f>
        <v>0</v>
      </c>
      <c r="AG160" s="274">
        <f>IF(V160="F",VLOOKUP(N158,'BAREMES TT'!$AI$4:$AL$25,3))</f>
        <v>3.3</v>
      </c>
      <c r="AH160" s="301" t="b">
        <f>IF(V160="E",VLOOKUP(O158,'BAREMES TT'!$AI$4:$AL$25,4))</f>
        <v>0</v>
      </c>
      <c r="AI160" s="300" t="b">
        <f>IF(X160="P",VLOOKUP(M167,'BAREMES TT'!$AI$4:$AL$25,2))</f>
        <v>0</v>
      </c>
      <c r="AJ160" s="274">
        <f>IF(X160="F",VLOOKUP(N167,'BAREMES TT'!$AI$4:$AL$25,3))</f>
        <v>4</v>
      </c>
      <c r="AK160" s="274" t="b">
        <f>IF(X160="E",VLOOKUP(O167,'BAREMES TT'!$AI$4:$AL$25,4))</f>
        <v>0</v>
      </c>
    </row>
    <row r="161" spans="1:37" ht="17.25" thickBot="1">
      <c r="A161" s="109" t="str">
        <f>A155</f>
        <v>G</v>
      </c>
      <c r="B161" s="266" t="str">
        <f>IF(AN158=1,AN150,IF(AO158=1,AO150,IF(AP158=1,AP150,IF(AQ158=1,AQ150))))</f>
        <v>NA</v>
      </c>
      <c r="C161" s="110" t="str">
        <f>P148</f>
        <v>C5</v>
      </c>
      <c r="D161" s="122" t="str">
        <f>D155</f>
        <v>NOA</v>
      </c>
      <c r="E161" s="112" t="s">
        <v>64</v>
      </c>
      <c r="F161" s="113">
        <v>9</v>
      </c>
      <c r="G161" s="114">
        <f>F161-F160</f>
        <v>-6</v>
      </c>
      <c r="H161" s="115">
        <v>1</v>
      </c>
      <c r="I161" s="115">
        <v>3</v>
      </c>
      <c r="J161" s="115">
        <v>4</v>
      </c>
      <c r="K161" s="114">
        <f>F161-(H161+I161+J161)</f>
        <v>1</v>
      </c>
      <c r="L161" s="92">
        <f>H161+I161+J161</f>
        <v>8</v>
      </c>
      <c r="M161" s="94">
        <f>J161/F161</f>
        <v>0.4444444444444444</v>
      </c>
      <c r="N161" s="94">
        <f>(I161/F161)</f>
        <v>0.3333333333333333</v>
      </c>
      <c r="O161" s="94">
        <f>(H161/F161)</f>
        <v>0.1111111111111111</v>
      </c>
      <c r="P161" s="114">
        <f>P160</f>
        <v>24</v>
      </c>
      <c r="Q161" s="116">
        <f>L161/P161</f>
        <v>0.3333333333333333</v>
      </c>
      <c r="R161" s="234">
        <f>IF(AND(A161="g",B161="n2"),VLOOKUP(Q161,vol,2),IF(AND(A161="g",B161="n1"),VLOOKUP(Q161,VO,2),IF(AND(A161="g",B161="NA"),VLOOKUP(Q161,VOO,2),IF(AND(A161="f",B161="n2"),VLOOKUP(Q161,VOLF,2),IF(AND(A161="f",B161="n1"),VLOOKUP(Q161,VOF,2),IF(AND(A161="f",B161="NA"),VLOOKUP(Q161,VOO,2)))))))</f>
        <v>8</v>
      </c>
      <c r="S161" s="252" t="s">
        <v>64</v>
      </c>
      <c r="T161" s="253" t="s">
        <v>147</v>
      </c>
      <c r="U161" s="118">
        <f>MAX(AC161:AE161)</f>
        <v>1.2</v>
      </c>
      <c r="V161" s="254" t="s">
        <v>20</v>
      </c>
      <c r="W161" s="118">
        <f>MAX(AF161:AH161)</f>
        <v>3</v>
      </c>
      <c r="X161" s="271" t="s">
        <v>20</v>
      </c>
      <c r="Y161" s="118">
        <f>MAX(AI161:AK161)</f>
        <v>0.7</v>
      </c>
      <c r="Z161" s="388">
        <f>(U161+W161+Y161)/3</f>
        <v>1.6333333333333335</v>
      </c>
      <c r="AA161" s="389"/>
      <c r="AB161" s="390"/>
      <c r="AC161" s="302" t="b">
        <f>IF(T161="P",VLOOKUP(M155,'BAREMES TT'!$AI$4:$AL$25,2))</f>
        <v>0</v>
      </c>
      <c r="AD161" s="303" t="b">
        <f>IF(T161="F",VLOOKUP(N155,'BAREMES TT'!$AI$4:$AL$25,3))</f>
        <v>0</v>
      </c>
      <c r="AE161" s="307">
        <f>IF(T161="E",VLOOKUP(O155,'BAREMES TT'!$AI$4:$AL$25,4))</f>
        <v>1.2</v>
      </c>
      <c r="AF161" s="302" t="b">
        <f>IF(V161="P",VLOOKUP(M161,'BAREMES TT'!$AI$4:$AL$25,2))</f>
        <v>0</v>
      </c>
      <c r="AG161" s="303">
        <f>IF(V161="F",VLOOKUP(N161,'BAREMES TT'!$AI$4:$AL$25,3))</f>
        <v>3</v>
      </c>
      <c r="AH161" s="304" t="b">
        <f>IF(V161="E",VLOOKUP(O161,'BAREMES TT'!$AI$4:$AL$25,4))</f>
        <v>0</v>
      </c>
      <c r="AI161" s="302" t="b">
        <f>IF(X161="P",VLOOKUP(M164,'BAREMES TT'!$AI$4:$AL$25,2))</f>
        <v>0</v>
      </c>
      <c r="AJ161" s="303">
        <f>IF(X161="F",VLOOKUP(N164,'BAREMES TT'!$AI$4:$AL$25,3))</f>
        <v>0.7</v>
      </c>
      <c r="AK161" s="303" t="b">
        <f>IF(X161="E",VLOOKUP(O164,'BAREMES TT'!$AI$4:$AL$25,4))</f>
        <v>0</v>
      </c>
    </row>
    <row r="162" spans="1:39" ht="16.5">
      <c r="A162" s="71" t="s">
        <v>25</v>
      </c>
      <c r="B162" s="72" t="s">
        <v>26</v>
      </c>
      <c r="C162" s="73" t="s">
        <v>37</v>
      </c>
      <c r="D162" s="132" t="s">
        <v>163</v>
      </c>
      <c r="E162" s="74"/>
      <c r="F162" s="75" t="s">
        <v>1</v>
      </c>
      <c r="G162" s="76" t="s">
        <v>8</v>
      </c>
      <c r="H162" s="77" t="s">
        <v>65</v>
      </c>
      <c r="I162" s="77" t="s">
        <v>66</v>
      </c>
      <c r="J162" s="77" t="s">
        <v>67</v>
      </c>
      <c r="K162" s="76" t="s">
        <v>56</v>
      </c>
      <c r="L162" s="78" t="s">
        <v>140</v>
      </c>
      <c r="M162" s="78" t="s">
        <v>144</v>
      </c>
      <c r="N162" s="78" t="s">
        <v>145</v>
      </c>
      <c r="O162" s="78" t="s">
        <v>146</v>
      </c>
      <c r="P162" s="76" t="s">
        <v>9</v>
      </c>
      <c r="Q162" s="72" t="s">
        <v>10</v>
      </c>
      <c r="R162" s="79" t="s">
        <v>7</v>
      </c>
      <c r="S162" s="391" t="s">
        <v>46</v>
      </c>
      <c r="T162" s="392"/>
      <c r="U162" s="395" t="s">
        <v>175</v>
      </c>
      <c r="V162" s="395"/>
      <c r="W162" s="395" t="s">
        <v>47</v>
      </c>
      <c r="X162" s="395"/>
      <c r="Y162" s="395" t="s">
        <v>176</v>
      </c>
      <c r="Z162" s="395"/>
      <c r="AA162" s="397" t="s">
        <v>23</v>
      </c>
      <c r="AB162" s="398"/>
      <c r="AC162" s="241"/>
      <c r="AD162" s="241"/>
      <c r="AE162" s="241"/>
      <c r="AF162" s="241"/>
      <c r="AG162" s="84"/>
      <c r="AH162" s="84"/>
      <c r="AI162" s="84"/>
      <c r="AJ162" s="85"/>
      <c r="AK162" s="85"/>
      <c r="AL162" s="86"/>
      <c r="AM162" s="70"/>
    </row>
    <row r="163" spans="1:39" ht="16.5">
      <c r="A163" s="87" t="str">
        <f>A151</f>
        <v>G</v>
      </c>
      <c r="B163" s="266" t="str">
        <f>IF(AN152=1,AN150,IF(AO152=1,AO150,IF(AP152=1,AP150,IF(AQ152=1,AQ150))))</f>
        <v>N2</v>
      </c>
      <c r="C163" s="88" t="str">
        <f>P148</f>
        <v>C5</v>
      </c>
      <c r="D163" s="244" t="str">
        <f>D151</f>
        <v>ANTOINE</v>
      </c>
      <c r="E163" s="90" t="s">
        <v>2</v>
      </c>
      <c r="F163" s="91">
        <v>15</v>
      </c>
      <c r="G163" s="92">
        <f>F163-F164</f>
        <v>5</v>
      </c>
      <c r="H163" s="93">
        <v>9</v>
      </c>
      <c r="I163" s="93">
        <v>1</v>
      </c>
      <c r="J163" s="93">
        <v>5</v>
      </c>
      <c r="K163" s="92">
        <f>F163-(H163+I163+J163)</f>
        <v>0</v>
      </c>
      <c r="L163" s="92">
        <f>H163+I163+J163</f>
        <v>15</v>
      </c>
      <c r="M163" s="94">
        <f>J163/F163</f>
        <v>0.3333333333333333</v>
      </c>
      <c r="N163" s="94">
        <f>(I163/F163)</f>
        <v>0.06666666666666667</v>
      </c>
      <c r="O163" s="94">
        <f>(H163/F163)</f>
        <v>0.6</v>
      </c>
      <c r="P163" s="92">
        <f>F163+F164</f>
        <v>25</v>
      </c>
      <c r="Q163" s="95">
        <f>L163/P163</f>
        <v>0.6</v>
      </c>
      <c r="R163" s="232">
        <f>IF(AND(A163="g",B163="n2"),VLOOKUP(Q163,vol,2),IF(AND(A163="g",B163="n1"),VLOOKUP(Q163,VO,2),IF(AND(A163="g",B163="NA"),VLOOKUP(Q163,VOO,2),IF(AND(A163="f",B163="n2"),VLOOKUP(Q163,VOLF,2),IF(AND(A163="f",B163="n1"),VLOOKUP(Q163,VOF,2),IF(AND(A163="f",B163="NA"),VLOOKUP(Q163,VOO,2)))))))</f>
        <v>20</v>
      </c>
      <c r="S163" s="393"/>
      <c r="T163" s="394"/>
      <c r="U163" s="396"/>
      <c r="V163" s="396"/>
      <c r="W163" s="396"/>
      <c r="X163" s="396"/>
      <c r="Y163" s="396"/>
      <c r="Z163" s="396"/>
      <c r="AA163" s="399"/>
      <c r="AB163" s="400"/>
      <c r="AC163" s="241"/>
      <c r="AD163" s="241"/>
      <c r="AE163" s="241"/>
      <c r="AF163" s="241"/>
      <c r="AG163" s="84"/>
      <c r="AH163" s="84"/>
      <c r="AI163" s="84"/>
      <c r="AJ163" s="85"/>
      <c r="AK163" s="85"/>
      <c r="AL163" s="86"/>
      <c r="AM163" s="70"/>
    </row>
    <row r="164" spans="1:39" ht="17.25" thickBot="1">
      <c r="A164" s="109" t="str">
        <f>A155</f>
        <v>G</v>
      </c>
      <c r="B164" s="266" t="str">
        <f>IF(AN158=1,AN150,IF(AO158=1,AO150,IF(AP158=1,AP150,IF(AQ158=1,AQ150))))</f>
        <v>NA</v>
      </c>
      <c r="C164" s="110" t="str">
        <f>P148</f>
        <v>C5</v>
      </c>
      <c r="D164" s="245" t="str">
        <f>D155</f>
        <v>NOA</v>
      </c>
      <c r="E164" s="112" t="s">
        <v>64</v>
      </c>
      <c r="F164" s="113">
        <v>10</v>
      </c>
      <c r="G164" s="114">
        <f>F164-F163</f>
        <v>-5</v>
      </c>
      <c r="H164" s="115">
        <v>4</v>
      </c>
      <c r="I164" s="115">
        <v>1</v>
      </c>
      <c r="J164" s="115">
        <v>2</v>
      </c>
      <c r="K164" s="114">
        <f>F164-(H164+I164+J164)</f>
        <v>3</v>
      </c>
      <c r="L164" s="92">
        <f>H164+I164+J164</f>
        <v>7</v>
      </c>
      <c r="M164" s="94">
        <f>J164/F164</f>
        <v>0.2</v>
      </c>
      <c r="N164" s="94">
        <f>(I164/F164)</f>
        <v>0.1</v>
      </c>
      <c r="O164" s="94">
        <f>(H164/F164)</f>
        <v>0.4</v>
      </c>
      <c r="P164" s="114">
        <f>P163</f>
        <v>25</v>
      </c>
      <c r="Q164" s="116">
        <f>L164/P164</f>
        <v>0.28</v>
      </c>
      <c r="R164" s="234">
        <f>IF(AND(A164="g",B164="n2"),VLOOKUP(Q164,vol,2),IF(AND(A164="g",B164="n1"),VLOOKUP(Q164,VO,2),IF(AND(A164="g",B164="NA"),VLOOKUP(Q164,VOO,2),IF(AND(A164="f",B164="n2"),VLOOKUP(Q164,VOLF,2),IF(AND(A164="f",B164="n1"),VLOOKUP(Q164,VOF,2),IF(AND(A164="f",B164="NA"),VLOOKUP(Q164,VOO,2)))))))</f>
        <v>7.5</v>
      </c>
      <c r="S164" s="403" t="str">
        <f>D151</f>
        <v>ANTOINE</v>
      </c>
      <c r="T164" s="404"/>
      <c r="U164" s="405">
        <f>W152</f>
        <v>8.025</v>
      </c>
      <c r="V164" s="406"/>
      <c r="W164" s="405">
        <f>AB152</f>
        <v>5.250875145857643</v>
      </c>
      <c r="X164" s="406"/>
      <c r="Y164" s="405">
        <f>Z158</f>
        <v>4</v>
      </c>
      <c r="Z164" s="406"/>
      <c r="AA164" s="401">
        <f>U164+W164+Y164</f>
        <v>17.275875145857643</v>
      </c>
      <c r="AB164" s="402"/>
      <c r="AC164" s="241"/>
      <c r="AD164" s="241"/>
      <c r="AE164" s="241"/>
      <c r="AF164" s="241"/>
      <c r="AG164" s="84"/>
      <c r="AH164" s="84"/>
      <c r="AI164" s="84"/>
      <c r="AJ164" s="85"/>
      <c r="AK164" s="85"/>
      <c r="AL164" s="86"/>
      <c r="AM164" s="70"/>
    </row>
    <row r="165" spans="1:32" ht="16.5">
      <c r="A165" s="100" t="s">
        <v>25</v>
      </c>
      <c r="B165" s="76" t="s">
        <v>26</v>
      </c>
      <c r="C165" s="73" t="s">
        <v>37</v>
      </c>
      <c r="D165" s="133" t="s">
        <v>164</v>
      </c>
      <c r="E165" s="101"/>
      <c r="F165" s="75" t="s">
        <v>1</v>
      </c>
      <c r="G165" s="76" t="s">
        <v>8</v>
      </c>
      <c r="H165" s="77" t="s">
        <v>65</v>
      </c>
      <c r="I165" s="77" t="s">
        <v>66</v>
      </c>
      <c r="J165" s="77" t="s">
        <v>67</v>
      </c>
      <c r="K165" s="76" t="s">
        <v>56</v>
      </c>
      <c r="L165" s="78" t="s">
        <v>140</v>
      </c>
      <c r="M165" s="78" t="s">
        <v>144</v>
      </c>
      <c r="N165" s="78" t="s">
        <v>145</v>
      </c>
      <c r="O165" s="78" t="s">
        <v>146</v>
      </c>
      <c r="P165" s="73" t="s">
        <v>9</v>
      </c>
      <c r="Q165" s="102" t="s">
        <v>10</v>
      </c>
      <c r="R165" s="231" t="s">
        <v>7</v>
      </c>
      <c r="S165" s="403" t="str">
        <f>D152</f>
        <v>MORGANE</v>
      </c>
      <c r="T165" s="404"/>
      <c r="U165" s="405">
        <f>W153</f>
        <v>7.125</v>
      </c>
      <c r="V165" s="406"/>
      <c r="W165" s="405">
        <f>AB153</f>
        <v>4.609101516919487</v>
      </c>
      <c r="X165" s="406"/>
      <c r="Y165" s="405">
        <f>Z159</f>
        <v>4</v>
      </c>
      <c r="Z165" s="406"/>
      <c r="AA165" s="401">
        <f>U165+W165+Y165</f>
        <v>15.734101516919488</v>
      </c>
      <c r="AB165" s="402"/>
      <c r="AC165" s="68"/>
      <c r="AD165" s="68"/>
      <c r="AE165" s="68"/>
      <c r="AF165" s="69"/>
    </row>
    <row r="166" spans="1:32" ht="15">
      <c r="A166" s="87" t="str">
        <f>A152</f>
        <v>G</v>
      </c>
      <c r="B166" s="266" t="str">
        <f>IF(AN152=1,AN150,IF(AO152=1,AO150,IF(AP152=1,AP150,IF(AQ152=1,AQ150))))</f>
        <v>N2</v>
      </c>
      <c r="C166" s="88" t="str">
        <f>P148</f>
        <v>C5</v>
      </c>
      <c r="D166" s="108" t="str">
        <f>D152</f>
        <v>MORGANE</v>
      </c>
      <c r="E166" s="90" t="s">
        <v>3</v>
      </c>
      <c r="F166" s="91">
        <v>8</v>
      </c>
      <c r="G166" s="92">
        <f>F166-F167</f>
        <v>-7</v>
      </c>
      <c r="H166" s="93">
        <v>7</v>
      </c>
      <c r="I166" s="93">
        <v>0</v>
      </c>
      <c r="J166" s="93">
        <v>0</v>
      </c>
      <c r="K166" s="92">
        <f>F166-(H166+I166+J166)</f>
        <v>1</v>
      </c>
      <c r="L166" s="92">
        <f>H166+I166+J166</f>
        <v>7</v>
      </c>
      <c r="M166" s="94">
        <f>J166/F166</f>
        <v>0</v>
      </c>
      <c r="N166" s="94">
        <f>(I166/F166)</f>
        <v>0</v>
      </c>
      <c r="O166" s="94">
        <f>(H166/F166)</f>
        <v>0.875</v>
      </c>
      <c r="P166" s="92">
        <f>F166+F167</f>
        <v>23</v>
      </c>
      <c r="Q166" s="95">
        <f>L166/P166</f>
        <v>0.30434782608695654</v>
      </c>
      <c r="R166" s="232">
        <f>IF(AND(A166="g",B166="n2"),VLOOKUP(Q166,vol,2),IF(AND(A166="g",B166="n1"),VLOOKUP(Q166,VO,2),IF(AND(A166="g",B166="NA"),VLOOKUP(Q166,VOO,2),IF(AND(A166="f",B166="n2"),VLOOKUP(Q166,VOLF,2),IF(AND(A166="f",B166="n1"),VLOOKUP(Q166,VOF,2),IF(AND(A166="f",B166="NA"),VLOOKUP(Q166,VOO,2)))))))</f>
        <v>13.5</v>
      </c>
      <c r="S166" s="403" t="str">
        <f>D154</f>
        <v>CELINE</v>
      </c>
      <c r="T166" s="404"/>
      <c r="U166" s="405">
        <f>W154</f>
        <v>6.225</v>
      </c>
      <c r="V166" s="406"/>
      <c r="W166" s="405">
        <f>AB154</f>
        <v>6.0093348891481915</v>
      </c>
      <c r="X166" s="406"/>
      <c r="Y166" s="405">
        <f>Z160</f>
        <v>2.8333333333333335</v>
      </c>
      <c r="Z166" s="406"/>
      <c r="AA166" s="401">
        <f>U166+W166+Y166</f>
        <v>15.067668222481524</v>
      </c>
      <c r="AB166" s="402"/>
      <c r="AC166" s="235"/>
      <c r="AD166" s="236"/>
      <c r="AE166" s="236"/>
      <c r="AF166" s="237"/>
    </row>
    <row r="167" spans="1:35" ht="17.25" thickBot="1">
      <c r="A167" s="109" t="str">
        <f>A154</f>
        <v>F</v>
      </c>
      <c r="B167" s="267" t="str">
        <f>IF(AN156=1,AN150,IF(AO156=1,AO150,IF(AP156=1,AP150,IF(AQ156=1,AQ150))))</f>
        <v>N1</v>
      </c>
      <c r="C167" s="110" t="str">
        <f>P148</f>
        <v>C5</v>
      </c>
      <c r="D167" s="122" t="str">
        <f>D154</f>
        <v>CELINE</v>
      </c>
      <c r="E167" s="112" t="s">
        <v>4</v>
      </c>
      <c r="F167" s="113">
        <v>15</v>
      </c>
      <c r="G167" s="114">
        <f>F167-F166</f>
        <v>7</v>
      </c>
      <c r="H167" s="115">
        <v>2</v>
      </c>
      <c r="I167" s="115">
        <v>6</v>
      </c>
      <c r="J167" s="115">
        <v>3</v>
      </c>
      <c r="K167" s="114">
        <f>F167-(H167+I167+J167)</f>
        <v>4</v>
      </c>
      <c r="L167" s="114">
        <f>H167+I167+J167</f>
        <v>11</v>
      </c>
      <c r="M167" s="233">
        <f>J167/F167</f>
        <v>0.2</v>
      </c>
      <c r="N167" s="233">
        <f>(I167/F167)</f>
        <v>0.4</v>
      </c>
      <c r="O167" s="233">
        <f>(H167/F167)</f>
        <v>0.13333333333333333</v>
      </c>
      <c r="P167" s="114">
        <f>P166</f>
        <v>23</v>
      </c>
      <c r="Q167" s="116">
        <f>L167/P167</f>
        <v>0.4782608695652174</v>
      </c>
      <c r="R167" s="234">
        <f>IF(AND(A167="g",B167="n2"),VLOOKUP(Q167,vol,2),IF(AND(A167="g",B167="n1"),VLOOKUP(Q167,VO,2),IF(AND(A167="g",B167="NA"),VLOOKUP(Q167,VOO,2),IF(AND(A167="f",B167="n2"),VLOOKUP(Q167,VOLF,2),IF(AND(A167="f",B167="n1"),VLOOKUP(Q167,VOF,2),IF(AND(A167="f",B167="NA"),VLOOKUP(Q167,VOO,2)))))))</f>
        <v>14.5</v>
      </c>
      <c r="S167" s="407" t="str">
        <f>D155</f>
        <v>NOA</v>
      </c>
      <c r="T167" s="408"/>
      <c r="U167" s="409">
        <f>W155</f>
        <v>3</v>
      </c>
      <c r="V167" s="410"/>
      <c r="W167" s="409">
        <f>AB155</f>
        <v>3.9089848308051343</v>
      </c>
      <c r="X167" s="410"/>
      <c r="Y167" s="409">
        <f>Z161</f>
        <v>1.6333333333333335</v>
      </c>
      <c r="Z167" s="410"/>
      <c r="AA167" s="411">
        <f>U167+W167+Y167</f>
        <v>8.542318164138468</v>
      </c>
      <c r="AB167" s="412"/>
      <c r="AC167" s="235"/>
      <c r="AD167" s="236"/>
      <c r="AE167" s="236"/>
      <c r="AF167" s="237"/>
      <c r="AI167" s="121"/>
    </row>
    <row r="168" spans="1:45" ht="16.5">
      <c r="A168" s="324"/>
      <c r="B168" s="325"/>
      <c r="C168" s="326"/>
      <c r="D168" s="327"/>
      <c r="E168" s="328"/>
      <c r="F168" s="318"/>
      <c r="G168" s="317"/>
      <c r="H168" s="318"/>
      <c r="I168" s="318"/>
      <c r="J168" s="318"/>
      <c r="K168" s="317"/>
      <c r="L168" s="317"/>
      <c r="M168" s="319"/>
      <c r="N168" s="319"/>
      <c r="O168" s="319"/>
      <c r="P168" s="317"/>
      <c r="Q168" s="320"/>
      <c r="R168" s="317"/>
      <c r="S168" s="323"/>
      <c r="T168" s="323"/>
      <c r="U168" s="316"/>
      <c r="V168" s="315"/>
      <c r="W168" s="316"/>
      <c r="X168" s="315"/>
      <c r="Y168" s="316"/>
      <c r="Z168" s="315"/>
      <c r="AA168" s="321"/>
      <c r="AB168" s="322"/>
      <c r="AC168" s="235"/>
      <c r="AD168" s="236"/>
      <c r="AE168" s="236"/>
      <c r="AF168" s="237"/>
      <c r="AI168" s="121"/>
      <c r="AS168" s="60">
        <v>8</v>
      </c>
    </row>
  </sheetData>
  <sheetProtection/>
  <mergeCells count="304">
    <mergeCell ref="X3:AB3"/>
    <mergeCell ref="Z11:AB11"/>
    <mergeCell ref="A1:F1"/>
    <mergeCell ref="AC10:AE10"/>
    <mergeCell ref="AF10:AH10"/>
    <mergeCell ref="AI10:AK10"/>
    <mergeCell ref="Y1:AS1"/>
    <mergeCell ref="S3:W3"/>
    <mergeCell ref="S9:AB9"/>
    <mergeCell ref="Z10:AB10"/>
    <mergeCell ref="AA15:AB16"/>
    <mergeCell ref="W15:X16"/>
    <mergeCell ref="Y15:Z16"/>
    <mergeCell ref="AA17:AB17"/>
    <mergeCell ref="Z12:AB12"/>
    <mergeCell ref="Z13:AB13"/>
    <mergeCell ref="Z14:AB14"/>
    <mergeCell ref="AA18:AB18"/>
    <mergeCell ref="S17:T17"/>
    <mergeCell ref="S18:T18"/>
    <mergeCell ref="S19:T19"/>
    <mergeCell ref="S15:T16"/>
    <mergeCell ref="U15:V16"/>
    <mergeCell ref="Y17:Z17"/>
    <mergeCell ref="W19:X19"/>
    <mergeCell ref="Y19:Z19"/>
    <mergeCell ref="AA19:AB19"/>
    <mergeCell ref="W17:X17"/>
    <mergeCell ref="U17:V17"/>
    <mergeCell ref="U18:V18"/>
    <mergeCell ref="U19:V19"/>
    <mergeCell ref="W18:X18"/>
    <mergeCell ref="Y18:Z18"/>
    <mergeCell ref="A22:F22"/>
    <mergeCell ref="S24:W24"/>
    <mergeCell ref="X24:AB24"/>
    <mergeCell ref="Y22:AS22"/>
    <mergeCell ref="W20:X20"/>
    <mergeCell ref="Y20:Z20"/>
    <mergeCell ref="AA20:AB20"/>
    <mergeCell ref="S20:T20"/>
    <mergeCell ref="U20:V20"/>
    <mergeCell ref="AI31:AK31"/>
    <mergeCell ref="Z32:AB32"/>
    <mergeCell ref="Z33:AB33"/>
    <mergeCell ref="Z34:AB34"/>
    <mergeCell ref="S30:AB30"/>
    <mergeCell ref="Z31:AB31"/>
    <mergeCell ref="AC31:AE31"/>
    <mergeCell ref="AF31:AH31"/>
    <mergeCell ref="Z35:AB35"/>
    <mergeCell ref="S36:T37"/>
    <mergeCell ref="U36:V37"/>
    <mergeCell ref="W36:X37"/>
    <mergeCell ref="Y36:Z37"/>
    <mergeCell ref="AA36:AB37"/>
    <mergeCell ref="AA38:AB38"/>
    <mergeCell ref="S39:T39"/>
    <mergeCell ref="U39:V39"/>
    <mergeCell ref="W39:X39"/>
    <mergeCell ref="Y39:Z39"/>
    <mergeCell ref="AA39:AB39"/>
    <mergeCell ref="S38:T38"/>
    <mergeCell ref="U38:V38"/>
    <mergeCell ref="W38:X38"/>
    <mergeCell ref="Y38:Z38"/>
    <mergeCell ref="AA40:AB40"/>
    <mergeCell ref="S41:T41"/>
    <mergeCell ref="U41:V41"/>
    <mergeCell ref="W41:X41"/>
    <mergeCell ref="Y41:Z41"/>
    <mergeCell ref="AA41:AB41"/>
    <mergeCell ref="S40:T40"/>
    <mergeCell ref="U40:V40"/>
    <mergeCell ref="W40:X40"/>
    <mergeCell ref="Y40:Z40"/>
    <mergeCell ref="AA166:AB166"/>
    <mergeCell ref="S167:T167"/>
    <mergeCell ref="U167:V167"/>
    <mergeCell ref="W167:X167"/>
    <mergeCell ref="Y167:Z167"/>
    <mergeCell ref="AA167:AB167"/>
    <mergeCell ref="S166:T166"/>
    <mergeCell ref="U166:V166"/>
    <mergeCell ref="W166:X166"/>
    <mergeCell ref="Y166:Z166"/>
    <mergeCell ref="AA164:AB164"/>
    <mergeCell ref="S165:T165"/>
    <mergeCell ref="U165:V165"/>
    <mergeCell ref="W165:X165"/>
    <mergeCell ref="Y165:Z165"/>
    <mergeCell ref="AA165:AB165"/>
    <mergeCell ref="S164:T164"/>
    <mergeCell ref="U164:V164"/>
    <mergeCell ref="W164:X164"/>
    <mergeCell ref="Y164:Z164"/>
    <mergeCell ref="Z158:AB158"/>
    <mergeCell ref="Z159:AB159"/>
    <mergeCell ref="Z160:AB160"/>
    <mergeCell ref="Z161:AB161"/>
    <mergeCell ref="S162:T163"/>
    <mergeCell ref="U162:V163"/>
    <mergeCell ref="W162:X163"/>
    <mergeCell ref="Y162:Z163"/>
    <mergeCell ref="AA162:AB163"/>
    <mergeCell ref="A148:F148"/>
    <mergeCell ref="Y148:AS148"/>
    <mergeCell ref="S150:W150"/>
    <mergeCell ref="X150:AB150"/>
    <mergeCell ref="S156:AB156"/>
    <mergeCell ref="Z157:AB157"/>
    <mergeCell ref="AC157:AE157"/>
    <mergeCell ref="AF157:AH157"/>
    <mergeCell ref="AI157:AK157"/>
    <mergeCell ref="AA145:AB145"/>
    <mergeCell ref="S146:T146"/>
    <mergeCell ref="U146:V146"/>
    <mergeCell ref="W146:X146"/>
    <mergeCell ref="Y146:Z146"/>
    <mergeCell ref="AA146:AB146"/>
    <mergeCell ref="S145:T145"/>
    <mergeCell ref="U145:V145"/>
    <mergeCell ref="W145:X145"/>
    <mergeCell ref="Y145:Z145"/>
    <mergeCell ref="AA143:AB143"/>
    <mergeCell ref="S144:T144"/>
    <mergeCell ref="U144:V144"/>
    <mergeCell ref="W144:X144"/>
    <mergeCell ref="Y144:Z144"/>
    <mergeCell ref="AA144:AB144"/>
    <mergeCell ref="S143:T143"/>
    <mergeCell ref="U143:V143"/>
    <mergeCell ref="W143:X143"/>
    <mergeCell ref="Y143:Z143"/>
    <mergeCell ref="Z137:AB137"/>
    <mergeCell ref="Z138:AB138"/>
    <mergeCell ref="Z139:AB139"/>
    <mergeCell ref="Z140:AB140"/>
    <mergeCell ref="S141:T142"/>
    <mergeCell ref="U141:V142"/>
    <mergeCell ref="W141:X142"/>
    <mergeCell ref="Y141:Z142"/>
    <mergeCell ref="AA141:AB142"/>
    <mergeCell ref="A127:F127"/>
    <mergeCell ref="Y127:AS127"/>
    <mergeCell ref="S129:W129"/>
    <mergeCell ref="X129:AB129"/>
    <mergeCell ref="S135:AB135"/>
    <mergeCell ref="Z136:AB136"/>
    <mergeCell ref="AC136:AE136"/>
    <mergeCell ref="AF136:AH136"/>
    <mergeCell ref="AI136:AK136"/>
    <mergeCell ref="AA124:AB124"/>
    <mergeCell ref="S125:T125"/>
    <mergeCell ref="U125:V125"/>
    <mergeCell ref="W125:X125"/>
    <mergeCell ref="Y125:Z125"/>
    <mergeCell ref="AA125:AB125"/>
    <mergeCell ref="S124:T124"/>
    <mergeCell ref="U124:V124"/>
    <mergeCell ref="W124:X124"/>
    <mergeCell ref="Y124:Z124"/>
    <mergeCell ref="AA122:AB122"/>
    <mergeCell ref="S123:T123"/>
    <mergeCell ref="U123:V123"/>
    <mergeCell ref="W123:X123"/>
    <mergeCell ref="Y123:Z123"/>
    <mergeCell ref="AA123:AB123"/>
    <mergeCell ref="S122:T122"/>
    <mergeCell ref="U122:V122"/>
    <mergeCell ref="W122:X122"/>
    <mergeCell ref="Y122:Z122"/>
    <mergeCell ref="Z116:AB116"/>
    <mergeCell ref="Z117:AB117"/>
    <mergeCell ref="Z118:AB118"/>
    <mergeCell ref="Z119:AB119"/>
    <mergeCell ref="S120:T121"/>
    <mergeCell ref="U120:V121"/>
    <mergeCell ref="W120:X121"/>
    <mergeCell ref="Y120:Z121"/>
    <mergeCell ref="AA120:AB121"/>
    <mergeCell ref="A106:F106"/>
    <mergeCell ref="Y106:AS106"/>
    <mergeCell ref="S108:W108"/>
    <mergeCell ref="X108:AB108"/>
    <mergeCell ref="S114:AB114"/>
    <mergeCell ref="Z115:AB115"/>
    <mergeCell ref="AC115:AE115"/>
    <mergeCell ref="AF115:AH115"/>
    <mergeCell ref="AI115:AK115"/>
    <mergeCell ref="AA103:AB103"/>
    <mergeCell ref="S104:T104"/>
    <mergeCell ref="U104:V104"/>
    <mergeCell ref="W104:X104"/>
    <mergeCell ref="Y104:Z104"/>
    <mergeCell ref="AA104:AB104"/>
    <mergeCell ref="S103:T103"/>
    <mergeCell ref="U103:V103"/>
    <mergeCell ref="W103:X103"/>
    <mergeCell ref="Y103:Z103"/>
    <mergeCell ref="AA101:AB101"/>
    <mergeCell ref="S102:T102"/>
    <mergeCell ref="U102:V102"/>
    <mergeCell ref="W102:X102"/>
    <mergeCell ref="Y102:Z102"/>
    <mergeCell ref="AA102:AB102"/>
    <mergeCell ref="S101:T101"/>
    <mergeCell ref="U101:V101"/>
    <mergeCell ref="W101:X101"/>
    <mergeCell ref="Y101:Z101"/>
    <mergeCell ref="Z95:AB95"/>
    <mergeCell ref="Z96:AB96"/>
    <mergeCell ref="Z97:AB97"/>
    <mergeCell ref="Z98:AB98"/>
    <mergeCell ref="S99:T100"/>
    <mergeCell ref="U99:V100"/>
    <mergeCell ref="W99:X100"/>
    <mergeCell ref="Y99:Z100"/>
    <mergeCell ref="AA99:AB100"/>
    <mergeCell ref="A85:F85"/>
    <mergeCell ref="Y85:AS85"/>
    <mergeCell ref="S87:W87"/>
    <mergeCell ref="X87:AB87"/>
    <mergeCell ref="S93:AB93"/>
    <mergeCell ref="Z94:AB94"/>
    <mergeCell ref="AC94:AE94"/>
    <mergeCell ref="AF94:AH94"/>
    <mergeCell ref="AI94:AK94"/>
    <mergeCell ref="AA82:AB82"/>
    <mergeCell ref="S83:T83"/>
    <mergeCell ref="U83:V83"/>
    <mergeCell ref="W83:X83"/>
    <mergeCell ref="Y83:Z83"/>
    <mergeCell ref="AA83:AB83"/>
    <mergeCell ref="S82:T82"/>
    <mergeCell ref="U82:V82"/>
    <mergeCell ref="W82:X82"/>
    <mergeCell ref="Y82:Z82"/>
    <mergeCell ref="AA80:AB80"/>
    <mergeCell ref="S81:T81"/>
    <mergeCell ref="U81:V81"/>
    <mergeCell ref="W81:X81"/>
    <mergeCell ref="Y81:Z81"/>
    <mergeCell ref="AA81:AB81"/>
    <mergeCell ref="S80:T80"/>
    <mergeCell ref="U80:V80"/>
    <mergeCell ref="W80:X80"/>
    <mergeCell ref="Y80:Z80"/>
    <mergeCell ref="Z74:AB74"/>
    <mergeCell ref="Z75:AB75"/>
    <mergeCell ref="Z76:AB76"/>
    <mergeCell ref="Z77:AB77"/>
    <mergeCell ref="S78:T79"/>
    <mergeCell ref="U78:V79"/>
    <mergeCell ref="W78:X79"/>
    <mergeCell ref="Y78:Z79"/>
    <mergeCell ref="AA78:AB79"/>
    <mergeCell ref="A64:F64"/>
    <mergeCell ref="Y64:AS64"/>
    <mergeCell ref="S66:W66"/>
    <mergeCell ref="X66:AB66"/>
    <mergeCell ref="S72:AB72"/>
    <mergeCell ref="Z73:AB73"/>
    <mergeCell ref="AC73:AE73"/>
    <mergeCell ref="AF73:AH73"/>
    <mergeCell ref="AI73:AK73"/>
    <mergeCell ref="AA61:AB61"/>
    <mergeCell ref="S62:T62"/>
    <mergeCell ref="U62:V62"/>
    <mergeCell ref="W62:X62"/>
    <mergeCell ref="Y62:Z62"/>
    <mergeCell ref="AA62:AB62"/>
    <mergeCell ref="S61:T61"/>
    <mergeCell ref="U61:V61"/>
    <mergeCell ref="W61:X61"/>
    <mergeCell ref="Y61:Z61"/>
    <mergeCell ref="AA59:AB59"/>
    <mergeCell ref="S60:T60"/>
    <mergeCell ref="U60:V60"/>
    <mergeCell ref="W60:X60"/>
    <mergeCell ref="Y60:Z60"/>
    <mergeCell ref="AA60:AB60"/>
    <mergeCell ref="S59:T59"/>
    <mergeCell ref="U59:V59"/>
    <mergeCell ref="W59:X59"/>
    <mergeCell ref="Y59:Z59"/>
    <mergeCell ref="Z53:AB53"/>
    <mergeCell ref="Z54:AB54"/>
    <mergeCell ref="Z55:AB55"/>
    <mergeCell ref="Z56:AB56"/>
    <mergeCell ref="S57:T58"/>
    <mergeCell ref="U57:V58"/>
    <mergeCell ref="W57:X58"/>
    <mergeCell ref="Y57:Z58"/>
    <mergeCell ref="AA57:AB58"/>
    <mergeCell ref="A43:F43"/>
    <mergeCell ref="Y43:AS43"/>
    <mergeCell ref="S45:W45"/>
    <mergeCell ref="X45:AB45"/>
    <mergeCell ref="S51:AB51"/>
    <mergeCell ref="Z52:AB52"/>
    <mergeCell ref="AC52:AE52"/>
    <mergeCell ref="AF52:AH52"/>
    <mergeCell ref="AI52:AK5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1" r:id="rId1"/>
  <rowBreaks count="7" manualBreakCount="7">
    <brk id="21" max="255" man="1"/>
    <brk id="42" max="255" man="1"/>
    <brk id="63" max="255" man="1"/>
    <brk id="84" max="255" man="1"/>
    <brk id="105" max="255" man="1"/>
    <brk id="126" max="255" man="1"/>
    <brk id="147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P144"/>
  <sheetViews>
    <sheetView tabSelected="1" zoomScalePageLayoutView="0" workbookViewId="0" topLeftCell="A29">
      <selection activeCell="H12" sqref="H12"/>
    </sheetView>
  </sheetViews>
  <sheetFormatPr defaultColWidth="11.421875" defaultRowHeight="12.75"/>
  <cols>
    <col min="1" max="1" width="2.421875" style="60" customWidth="1"/>
    <col min="2" max="2" width="2.8515625" style="60" customWidth="1"/>
    <col min="3" max="3" width="3.00390625" style="60" customWidth="1"/>
    <col min="4" max="4" width="13.8515625" style="60" customWidth="1"/>
    <col min="5" max="5" width="2.7109375" style="60" customWidth="1"/>
    <col min="6" max="6" width="4.421875" style="60" customWidth="1"/>
    <col min="7" max="7" width="4.7109375" style="60" customWidth="1"/>
    <col min="8" max="8" width="5.140625" style="60" customWidth="1"/>
    <col min="9" max="9" width="4.7109375" style="60" customWidth="1"/>
    <col min="10" max="10" width="5.00390625" style="60" customWidth="1"/>
    <col min="11" max="11" width="4.421875" style="60" customWidth="1"/>
    <col min="12" max="12" width="5.28125" style="60" customWidth="1"/>
    <col min="13" max="15" width="5.28125" style="60" hidden="1" customWidth="1"/>
    <col min="16" max="16" width="4.421875" style="60" customWidth="1"/>
    <col min="17" max="17" width="5.00390625" style="60" customWidth="1"/>
    <col min="18" max="18" width="4.7109375" style="60" customWidth="1"/>
    <col min="19" max="19" width="4.140625" style="60" customWidth="1"/>
    <col min="20" max="20" width="5.421875" style="60" customWidth="1"/>
    <col min="21" max="21" width="5.7109375" style="60" customWidth="1"/>
    <col min="22" max="24" width="5.7109375" style="60" hidden="1" customWidth="1"/>
    <col min="25" max="25" width="5.28125" style="60" customWidth="1"/>
    <col min="26" max="28" width="5.28125" style="60" hidden="1" customWidth="1"/>
    <col min="29" max="29" width="4.57421875" style="60" customWidth="1"/>
    <col min="30" max="30" width="5.57421875" style="60" customWidth="1"/>
    <col min="31" max="31" width="5.140625" style="60" customWidth="1"/>
    <col min="32" max="32" width="7.7109375" style="60" customWidth="1"/>
    <col min="33" max="33" width="5.7109375" style="60" customWidth="1"/>
    <col min="34" max="35" width="5.421875" style="60" customWidth="1"/>
    <col min="36" max="36" width="7.140625" style="60" customWidth="1"/>
    <col min="37" max="37" width="6.00390625" style="60" hidden="1" customWidth="1"/>
    <col min="38" max="38" width="5.421875" style="60" hidden="1" customWidth="1"/>
    <col min="39" max="39" width="5.00390625" style="60" hidden="1" customWidth="1"/>
    <col min="40" max="41" width="4.57421875" style="60" hidden="1" customWidth="1"/>
    <col min="42" max="42" width="5.140625" style="60" hidden="1" customWidth="1"/>
    <col min="43" max="16384" width="11.421875" style="60" customWidth="1"/>
  </cols>
  <sheetData>
    <row r="1" spans="1:36" ht="34.5" customHeight="1" thickBot="1">
      <c r="A1" s="366" t="s">
        <v>45</v>
      </c>
      <c r="B1" s="367"/>
      <c r="C1" s="367"/>
      <c r="D1" s="367"/>
      <c r="E1" s="367"/>
      <c r="F1" s="368"/>
      <c r="G1" s="142" t="s">
        <v>79</v>
      </c>
      <c r="H1" s="143" t="s">
        <v>19</v>
      </c>
      <c r="I1" s="268"/>
      <c r="J1" s="448" t="s">
        <v>63</v>
      </c>
      <c r="K1" s="449"/>
      <c r="L1" s="143" t="s">
        <v>39</v>
      </c>
      <c r="M1" s="59"/>
      <c r="N1" s="59"/>
      <c r="O1" s="59"/>
      <c r="Q1" s="450" t="s">
        <v>68</v>
      </c>
      <c r="R1" s="451"/>
      <c r="S1" s="451"/>
      <c r="T1" s="451"/>
      <c r="U1" s="451"/>
      <c r="V1" s="451"/>
      <c r="W1" s="451"/>
      <c r="X1" s="451"/>
      <c r="Y1" s="452"/>
      <c r="Z1" s="61"/>
      <c r="AA1" s="61"/>
      <c r="AB1" s="61"/>
      <c r="AD1" s="453"/>
      <c r="AE1" s="453"/>
      <c r="AF1" s="454"/>
      <c r="AG1" s="454"/>
      <c r="AH1" s="454"/>
      <c r="AI1" s="454"/>
      <c r="AJ1" s="454"/>
    </row>
    <row r="2" spans="1:42" ht="15.75" customHeight="1" thickBot="1">
      <c r="A2" s="62" t="s">
        <v>24</v>
      </c>
      <c r="B2" s="63"/>
      <c r="C2" s="63"/>
      <c r="D2" s="127"/>
      <c r="E2" s="63"/>
      <c r="F2" s="63"/>
      <c r="G2" s="64"/>
      <c r="H2" s="65">
        <v>1</v>
      </c>
      <c r="I2" s="65">
        <v>2</v>
      </c>
      <c r="J2" s="65">
        <v>3</v>
      </c>
      <c r="K2" s="66"/>
      <c r="L2" s="67" t="s">
        <v>0</v>
      </c>
      <c r="M2" s="67"/>
      <c r="N2" s="67"/>
      <c r="O2" s="67"/>
      <c r="P2" s="63"/>
      <c r="Q2" s="63"/>
      <c r="R2" s="63"/>
      <c r="S2" s="436" t="s">
        <v>61</v>
      </c>
      <c r="T2" s="437"/>
      <c r="U2" s="437"/>
      <c r="V2" s="437"/>
      <c r="W2" s="437"/>
      <c r="X2" s="437"/>
      <c r="Y2" s="437"/>
      <c r="Z2" s="437"/>
      <c r="AA2" s="437"/>
      <c r="AB2" s="437"/>
      <c r="AC2" s="438"/>
      <c r="AD2" s="439" t="s">
        <v>60</v>
      </c>
      <c r="AE2" s="440"/>
      <c r="AF2" s="440"/>
      <c r="AG2" s="441"/>
      <c r="AH2" s="442"/>
      <c r="AI2" s="445"/>
      <c r="AJ2" s="427">
        <v>1</v>
      </c>
      <c r="AK2" s="68"/>
      <c r="AL2" s="258"/>
      <c r="AM2" s="264" t="s">
        <v>5</v>
      </c>
      <c r="AN2" s="264" t="s">
        <v>6</v>
      </c>
      <c r="AO2" s="264" t="s">
        <v>130</v>
      </c>
      <c r="AP2" s="265" t="s">
        <v>130</v>
      </c>
    </row>
    <row r="3" spans="1:42" ht="15.75" customHeight="1">
      <c r="A3" s="71" t="s">
        <v>25</v>
      </c>
      <c r="B3" s="72" t="s">
        <v>26</v>
      </c>
      <c r="C3" s="73" t="s">
        <v>37</v>
      </c>
      <c r="D3" s="132" t="s">
        <v>11</v>
      </c>
      <c r="E3" s="74"/>
      <c r="F3" s="75" t="s">
        <v>1</v>
      </c>
      <c r="G3" s="76" t="s">
        <v>8</v>
      </c>
      <c r="H3" s="77" t="s">
        <v>65</v>
      </c>
      <c r="I3" s="77" t="s">
        <v>66</v>
      </c>
      <c r="J3" s="77" t="s">
        <v>67</v>
      </c>
      <c r="K3" s="76" t="s">
        <v>56</v>
      </c>
      <c r="L3" s="78" t="s">
        <v>140</v>
      </c>
      <c r="M3" s="78" t="s">
        <v>166</v>
      </c>
      <c r="N3" s="78" t="s">
        <v>145</v>
      </c>
      <c r="O3" s="78" t="s">
        <v>146</v>
      </c>
      <c r="P3" s="76" t="s">
        <v>9</v>
      </c>
      <c r="Q3" s="72" t="s">
        <v>10</v>
      </c>
      <c r="R3" s="231" t="s">
        <v>7</v>
      </c>
      <c r="S3" s="80"/>
      <c r="T3" s="81" t="s">
        <v>57</v>
      </c>
      <c r="U3" s="81" t="s">
        <v>58</v>
      </c>
      <c r="V3" s="82"/>
      <c r="W3" s="82"/>
      <c r="X3" s="82"/>
      <c r="Y3" s="430" t="s">
        <v>175</v>
      </c>
      <c r="Z3" s="431"/>
      <c r="AA3" s="431"/>
      <c r="AB3" s="431"/>
      <c r="AC3" s="432"/>
      <c r="AD3" s="80"/>
      <c r="AE3" s="81" t="s">
        <v>57</v>
      </c>
      <c r="AF3" s="81" t="s">
        <v>58</v>
      </c>
      <c r="AG3" s="333" t="s">
        <v>47</v>
      </c>
      <c r="AH3" s="443"/>
      <c r="AI3" s="446"/>
      <c r="AJ3" s="428"/>
      <c r="AK3" s="84"/>
      <c r="AL3" s="255" t="s">
        <v>2</v>
      </c>
      <c r="AM3" s="257">
        <f>H4+H7</f>
        <v>0</v>
      </c>
      <c r="AN3" s="257">
        <f>I4+I7</f>
        <v>3</v>
      </c>
      <c r="AO3" s="257">
        <f>J4+J7</f>
        <v>22</v>
      </c>
      <c r="AP3" s="259">
        <f>K4+K7</f>
        <v>5</v>
      </c>
    </row>
    <row r="4" spans="1:42" ht="15.75" customHeight="1">
      <c r="A4" s="87" t="str">
        <f>H1</f>
        <v>G</v>
      </c>
      <c r="B4" s="266" t="str">
        <f>IF(AM4=1,AM2,IF(AN4=1,AN2,IF(AO4=1,AO2,IF(AP4=1,AP2))))</f>
        <v>NA</v>
      </c>
      <c r="C4" s="88" t="str">
        <f>L1</f>
        <v>C6</v>
      </c>
      <c r="D4" s="89" t="s">
        <v>188</v>
      </c>
      <c r="E4" s="90" t="s">
        <v>2</v>
      </c>
      <c r="F4" s="91">
        <v>15</v>
      </c>
      <c r="G4" s="92">
        <f>F4-F5</f>
        <v>12</v>
      </c>
      <c r="H4" s="93">
        <v>0</v>
      </c>
      <c r="I4" s="93">
        <v>0</v>
      </c>
      <c r="J4" s="93">
        <v>11</v>
      </c>
      <c r="K4" s="92">
        <f>F4-(H4+I4+J4)</f>
        <v>4</v>
      </c>
      <c r="L4" s="92">
        <f>H4+I4+J4</f>
        <v>11</v>
      </c>
      <c r="M4" s="94">
        <f>(J4/F4)</f>
        <v>0.7333333333333333</v>
      </c>
      <c r="N4" s="94">
        <f>I4/F4</f>
        <v>0</v>
      </c>
      <c r="O4" s="94">
        <f>H4/F4</f>
        <v>0</v>
      </c>
      <c r="P4" s="92">
        <f>F4+F5</f>
        <v>18</v>
      </c>
      <c r="Q4" s="95">
        <f>L4/P4</f>
        <v>0.6111111111111112</v>
      </c>
      <c r="R4" s="232">
        <f>IF(AND(A4="g",B4="n2"),VLOOKUP(Q4,vol,2),IF(AND(A4="g",B4="n1"),VLOOKUP(Q4,VO,2),IF(AND(A4="g",B4="NA"),VLOOKUP(Q4,VOO,2),IF(AND(A4="f",B4="n2"),VLOOKUP(Q4,VOLF,2),IF(AND(A4="f",B4="n1"),VLOOKUP(Q4,VOF,2),IF(AND(A4="f",B4="NA"),VLOOKUP(Q4,VOO,2)))))))</f>
        <v>10</v>
      </c>
      <c r="S4" s="97" t="s">
        <v>2</v>
      </c>
      <c r="T4" s="81">
        <f>R4</f>
        <v>10</v>
      </c>
      <c r="U4" s="81">
        <f>R7</f>
        <v>10</v>
      </c>
      <c r="V4" s="82"/>
      <c r="W4" s="82"/>
      <c r="X4" s="82"/>
      <c r="Y4" s="433">
        <f>((T4+U4)/40)*9</f>
        <v>4.5</v>
      </c>
      <c r="Z4" s="434"/>
      <c r="AA4" s="434"/>
      <c r="AB4" s="434"/>
      <c r="AC4" s="435"/>
      <c r="AD4" s="97" t="s">
        <v>2</v>
      </c>
      <c r="AE4" s="98">
        <f>IF(A4="G",INDEX(Matrice_garçons,VLOOKUP(G4,NLigne_garçons,7),HLOOKUP(C4,NColonne_garçons,21)),INDEX(Matrice_filles,VLOOKUP(G4,NLigne_filles,8),HLOOKUP(C4,NColonne_filles,21)))</f>
        <v>20</v>
      </c>
      <c r="AF4" s="98">
        <f>IF(A7="G",INDEX(Matrice_garçons,VLOOKUP(G7,NLigne_garçons,7),HLOOKUP(C7,NColonne_garçons,21)),INDEX(Matrice_filles,VLOOKUP(G7,NLigne_filles,8),HLOOKUP(C7,NColonne_filles,21)))</f>
        <v>20</v>
      </c>
      <c r="AG4" s="99">
        <f>(AE4+AF4)/5.71</f>
        <v>7.005253940455342</v>
      </c>
      <c r="AH4" s="443"/>
      <c r="AI4" s="446"/>
      <c r="AJ4" s="428"/>
      <c r="AK4" s="84"/>
      <c r="AL4" s="255" t="s">
        <v>126</v>
      </c>
      <c r="AM4" s="257">
        <f>RANK(AM3,AM3:AP3)</f>
        <v>4</v>
      </c>
      <c r="AN4" s="257">
        <f>RANK(AN3,AM3:AP3)</f>
        <v>3</v>
      </c>
      <c r="AO4" s="257">
        <f>RANK(AO3,AM3:AP3)</f>
        <v>1</v>
      </c>
      <c r="AP4" s="259">
        <f>RANK(AP3,AM3:AP3)</f>
        <v>2</v>
      </c>
    </row>
    <row r="5" spans="1:42" ht="15.75" customHeight="1" thickBot="1">
      <c r="A5" s="109" t="str">
        <f>H1</f>
        <v>G</v>
      </c>
      <c r="B5" s="267" t="str">
        <f>IF(AM6=1,AM2,IF(AN6=1,AN2,IF(AO6=1,AO2,IF(AP6=1,AP2))))</f>
        <v>NA</v>
      </c>
      <c r="C5" s="110" t="str">
        <f>L1</f>
        <v>C6</v>
      </c>
      <c r="D5" s="111" t="s">
        <v>189</v>
      </c>
      <c r="E5" s="112" t="s">
        <v>3</v>
      </c>
      <c r="F5" s="113">
        <v>3</v>
      </c>
      <c r="G5" s="114">
        <f>F5-F4</f>
        <v>-12</v>
      </c>
      <c r="H5" s="115">
        <v>0</v>
      </c>
      <c r="I5" s="115">
        <v>1</v>
      </c>
      <c r="J5" s="115">
        <v>0</v>
      </c>
      <c r="K5" s="114">
        <f>F5-(H5+I5+J5)</f>
        <v>2</v>
      </c>
      <c r="L5" s="114">
        <f>H5+I5+J5</f>
        <v>1</v>
      </c>
      <c r="M5" s="233">
        <f>(J5/F5)</f>
        <v>0</v>
      </c>
      <c r="N5" s="233">
        <f>I5/F5</f>
        <v>0.3333333333333333</v>
      </c>
      <c r="O5" s="233">
        <f>H5/F5</f>
        <v>0</v>
      </c>
      <c r="P5" s="114">
        <f>P4</f>
        <v>18</v>
      </c>
      <c r="Q5" s="116">
        <f>L5/P5</f>
        <v>0.05555555555555555</v>
      </c>
      <c r="R5" s="234">
        <f>IF(AND(A5="g",B5="n2"),VLOOKUP(Q5,vol,2),IF(AND(A5="g",B5="n1"),VLOOKUP(Q5,VO,2),IF(AND(A5="g",B5="NA"),VLOOKUP(Q5,VOO,2),IF(AND(A5="f",B5="n2"),VLOOKUP(Q5,VOLF,2),IF(AND(A5="f",B5="n1"),VLOOKUP(Q5,VOF,2),IF(AND(A5="f",B5="NA"),VLOOKUP(Q5,VOO,2)))))))</f>
        <v>1</v>
      </c>
      <c r="S5" s="97" t="s">
        <v>3</v>
      </c>
      <c r="T5" s="81">
        <f>R5</f>
        <v>1</v>
      </c>
      <c r="U5" s="81">
        <f>R10</f>
        <v>3</v>
      </c>
      <c r="V5" s="82"/>
      <c r="W5" s="82"/>
      <c r="X5" s="82"/>
      <c r="Y5" s="433">
        <f>((T5+U5)/40)*9</f>
        <v>0.9</v>
      </c>
      <c r="Z5" s="434"/>
      <c r="AA5" s="434"/>
      <c r="AB5" s="434"/>
      <c r="AC5" s="435"/>
      <c r="AD5" s="97" t="s">
        <v>3</v>
      </c>
      <c r="AE5" s="98">
        <f>IF(A5="G",INDEX(Matrice_garçons,VLOOKUP(G5,NLigne_garçons,7),HLOOKUP(C5,NColonne_garçons,21)),INDEX(Matrice_filles,VLOOKUP(G5,NLigne_filles,8),HLOOKUP(C5,NColonne_filles,21)))</f>
        <v>15</v>
      </c>
      <c r="AF5" s="98">
        <f>IF(A10="G",INDEX(Matrice_garçons,VLOOKUP(G10,NLigne_garçons,7),HLOOKUP(C10,NColonne_garçons,21)),INDEX(Matrice_filles,VLOOKUP(G10,NLigne_filles,8),HLOOKUP(C10,NColonne_filles,21)))</f>
        <v>20</v>
      </c>
      <c r="AG5" s="99">
        <f>(AE5+AF5)/5.71</f>
        <v>6.129597197898424</v>
      </c>
      <c r="AH5" s="443"/>
      <c r="AI5" s="446"/>
      <c r="AJ5" s="428"/>
      <c r="AK5" s="84"/>
      <c r="AL5" s="255" t="s">
        <v>3</v>
      </c>
      <c r="AM5" s="257">
        <f>H5+H10</f>
        <v>0</v>
      </c>
      <c r="AN5" s="257">
        <f>I5+I10</f>
        <v>1</v>
      </c>
      <c r="AO5" s="257">
        <f>J5+J10</f>
        <v>3</v>
      </c>
      <c r="AP5" s="259">
        <f>K5+K10</f>
        <v>14</v>
      </c>
    </row>
    <row r="6" spans="1:42" ht="15.75" customHeight="1" thickBot="1">
      <c r="A6" s="100" t="s">
        <v>25</v>
      </c>
      <c r="B6" s="76" t="s">
        <v>26</v>
      </c>
      <c r="C6" s="73" t="s">
        <v>37</v>
      </c>
      <c r="D6" s="133" t="s">
        <v>12</v>
      </c>
      <c r="E6" s="101"/>
      <c r="F6" s="75" t="s">
        <v>1</v>
      </c>
      <c r="G6" s="76" t="s">
        <v>8</v>
      </c>
      <c r="H6" s="77" t="s">
        <v>65</v>
      </c>
      <c r="I6" s="77" t="s">
        <v>66</v>
      </c>
      <c r="J6" s="77" t="s">
        <v>67</v>
      </c>
      <c r="K6" s="76" t="s">
        <v>56</v>
      </c>
      <c r="L6" s="78" t="s">
        <v>140</v>
      </c>
      <c r="M6" s="78" t="s">
        <v>166</v>
      </c>
      <c r="N6" s="78" t="s">
        <v>145</v>
      </c>
      <c r="O6" s="78" t="s">
        <v>146</v>
      </c>
      <c r="P6" s="73" t="s">
        <v>9</v>
      </c>
      <c r="Q6" s="102" t="s">
        <v>10</v>
      </c>
      <c r="R6" s="231" t="s">
        <v>7</v>
      </c>
      <c r="S6" s="103" t="s">
        <v>4</v>
      </c>
      <c r="T6" s="104">
        <f>R8</f>
        <v>3.5</v>
      </c>
      <c r="U6" s="104">
        <f>R11</f>
        <v>7.5</v>
      </c>
      <c r="V6" s="105"/>
      <c r="W6" s="105"/>
      <c r="X6" s="105"/>
      <c r="Y6" s="433">
        <f>((T6+U6)/40)*9</f>
        <v>2.475</v>
      </c>
      <c r="Z6" s="434"/>
      <c r="AA6" s="434"/>
      <c r="AB6" s="434"/>
      <c r="AC6" s="435"/>
      <c r="AD6" s="106" t="s">
        <v>4</v>
      </c>
      <c r="AE6" s="128">
        <f>IF(A8="G",INDEX(Matrice_garçons,VLOOKUP(G8,NLigne_garçons,7),HLOOKUP(C8,NColonne_garçons,21)),INDEX(Matrice_filles,VLOOKUP(G8,NLigne_filles,8),HLOOKUP(C8,NColonne_filles,21)))</f>
        <v>15</v>
      </c>
      <c r="AF6" s="128">
        <f>IF(A11="G",INDEX(Matrice_garçons,VLOOKUP(G11,NLigne_garçons,7),HLOOKUP(C11,NColonne_garçons,21)),INDEX(Matrice_filles,VLOOKUP(G11,NLigne_filles,8),HLOOKUP(C11,NColonne_filles,21)))</f>
        <v>15</v>
      </c>
      <c r="AG6" s="129">
        <f>(AE6+AF6)/5.71</f>
        <v>5.253940455341506</v>
      </c>
      <c r="AH6" s="444"/>
      <c r="AI6" s="447"/>
      <c r="AJ6" s="429"/>
      <c r="AK6" s="70"/>
      <c r="AL6" s="255" t="s">
        <v>126</v>
      </c>
      <c r="AM6" s="257">
        <f>RANK(AM5,AM5:AP5)</f>
        <v>4</v>
      </c>
      <c r="AN6" s="257">
        <f>RANK(AN5,AM5:AP5)</f>
        <v>3</v>
      </c>
      <c r="AO6" s="257">
        <f>RANK(AO5,AM5:AP5)</f>
        <v>2</v>
      </c>
      <c r="AP6" s="259">
        <f>RANK(AP5,AM5:AP5)</f>
        <v>1</v>
      </c>
    </row>
    <row r="7" spans="1:42" ht="15.75" customHeight="1">
      <c r="A7" s="87" t="str">
        <f>A4</f>
        <v>G</v>
      </c>
      <c r="B7" s="266" t="str">
        <f>IF(AM4=1,AM2,IF(AN4=1,AN2,IF(AO4=1,AO2,IF(AP4=1,AP2))))</f>
        <v>NA</v>
      </c>
      <c r="C7" s="107" t="str">
        <f>C4</f>
        <v>C6</v>
      </c>
      <c r="D7" s="108" t="str">
        <f>D4</f>
        <v>CLEMENT</v>
      </c>
      <c r="E7" s="90" t="s">
        <v>2</v>
      </c>
      <c r="F7" s="91">
        <v>15</v>
      </c>
      <c r="G7" s="92">
        <f>F7-F8</f>
        <v>7</v>
      </c>
      <c r="H7" s="93">
        <v>0</v>
      </c>
      <c r="I7" s="93">
        <v>3</v>
      </c>
      <c r="J7" s="93">
        <v>11</v>
      </c>
      <c r="K7" s="92">
        <f>F7-(H7+I7+J7)</f>
        <v>1</v>
      </c>
      <c r="L7" s="92">
        <f>H7+I7+J7</f>
        <v>14</v>
      </c>
      <c r="M7" s="94">
        <f>(J7/F7)</f>
        <v>0.7333333333333333</v>
      </c>
      <c r="N7" s="94">
        <f>I7/F7</f>
        <v>0.2</v>
      </c>
      <c r="O7" s="94">
        <f>H7/F7</f>
        <v>0</v>
      </c>
      <c r="P7" s="92">
        <f>F7+F8</f>
        <v>23</v>
      </c>
      <c r="Q7" s="95">
        <f>L7/P7</f>
        <v>0.6086956521739131</v>
      </c>
      <c r="R7" s="96">
        <f>IF(AND(A7="g",B7="n2"),VLOOKUP(Q7,vol,2),IF(AND(A7="g",B7="n1"),VLOOKUP(Q7,VO,2),IF(AND(A7="g",B7="NA"),VLOOKUP(Q7,VOO,2),IF(AND(A7="f",B7="n2"),VLOOKUP(Q7,VOLF,2),IF(AND(A7="f",B7="n1"),VLOOKUP(Q7,VOF,2),IF(AND(A7="f",B7="NA"),VLOOKUP(Q7,VOO,2)))))))</f>
        <v>10</v>
      </c>
      <c r="S7" s="376" t="s">
        <v>62</v>
      </c>
      <c r="T7" s="377"/>
      <c r="U7" s="377"/>
      <c r="V7" s="377"/>
      <c r="W7" s="377"/>
      <c r="X7" s="377"/>
      <c r="Y7" s="377"/>
      <c r="Z7" s="377"/>
      <c r="AA7" s="377"/>
      <c r="AB7" s="377"/>
      <c r="AC7" s="377"/>
      <c r="AD7" s="378"/>
      <c r="AE7" s="421" t="s">
        <v>46</v>
      </c>
      <c r="AF7" s="422"/>
      <c r="AG7" s="425" t="s">
        <v>175</v>
      </c>
      <c r="AH7" s="425" t="s">
        <v>47</v>
      </c>
      <c r="AI7" s="415" t="s">
        <v>176</v>
      </c>
      <c r="AJ7" s="417" t="s">
        <v>23</v>
      </c>
      <c r="AL7" s="255" t="s">
        <v>4</v>
      </c>
      <c r="AM7" s="257">
        <f>H8+H11</f>
        <v>7</v>
      </c>
      <c r="AN7" s="257">
        <f>I8+I11</f>
        <v>0</v>
      </c>
      <c r="AO7" s="257">
        <f>J8+J11</f>
        <v>2</v>
      </c>
      <c r="AP7" s="259">
        <f>K8+K11</f>
        <v>8</v>
      </c>
    </row>
    <row r="8" spans="1:42" ht="15.75" customHeight="1" thickBot="1">
      <c r="A8" s="276" t="s">
        <v>20</v>
      </c>
      <c r="B8" s="277" t="str">
        <f>IF(AM8=1,AM2,IF(AN8=1,AN2,IF(AO8=1,AO2,IF(AP8=1,AP2))))</f>
        <v>NA</v>
      </c>
      <c r="C8" s="285" t="str">
        <f>L1</f>
        <v>C6</v>
      </c>
      <c r="D8" s="278" t="s">
        <v>190</v>
      </c>
      <c r="E8" s="279" t="s">
        <v>4</v>
      </c>
      <c r="F8" s="280">
        <v>8</v>
      </c>
      <c r="G8" s="281">
        <f>F8-F7</f>
        <v>-7</v>
      </c>
      <c r="H8" s="282">
        <v>3</v>
      </c>
      <c r="I8" s="282">
        <v>0</v>
      </c>
      <c r="J8" s="282">
        <v>0</v>
      </c>
      <c r="K8" s="281">
        <f>F8-(H8+I8+J8)</f>
        <v>5</v>
      </c>
      <c r="L8" s="281">
        <f>H8+I8+J8</f>
        <v>3</v>
      </c>
      <c r="M8" s="233">
        <f>(J8/F8)</f>
        <v>0</v>
      </c>
      <c r="N8" s="233">
        <f>I8/F8</f>
        <v>0</v>
      </c>
      <c r="O8" s="233">
        <f>H8/F8</f>
        <v>0.375</v>
      </c>
      <c r="P8" s="281">
        <f>P7</f>
        <v>23</v>
      </c>
      <c r="Q8" s="283">
        <f>L8/P8</f>
        <v>0.13043478260869565</v>
      </c>
      <c r="R8" s="284">
        <f>IF(AND(A8="g",B8="n2"),VLOOKUP(Q8,vol,2),IF(AND(A8="g",B8="n1"),VLOOKUP(Q8,VO,2),IF(AND(A8="g",B8="NA"),VLOOKUP(Q8,VOO,2),IF(AND(A8="f",B8="n2"),VLOOKUP(Q8,VOLF,2),IF(AND(A8="f",B8="n1"),VLOOKUP(Q8,VOF,2),IF(AND(A8="f",B8="NA"),VLOOKUP(Q8,VOO,2)))))))</f>
        <v>3.5</v>
      </c>
      <c r="S8" s="80"/>
      <c r="T8" s="330" t="s">
        <v>167</v>
      </c>
      <c r="U8" s="90" t="s">
        <v>7</v>
      </c>
      <c r="V8" s="90"/>
      <c r="W8" s="90"/>
      <c r="X8" s="90"/>
      <c r="Y8" s="330" t="s">
        <v>168</v>
      </c>
      <c r="Z8" s="90"/>
      <c r="AA8" s="90"/>
      <c r="AB8" s="130"/>
      <c r="AC8" s="130" t="s">
        <v>7</v>
      </c>
      <c r="AD8" s="334" t="s">
        <v>176</v>
      </c>
      <c r="AE8" s="423"/>
      <c r="AF8" s="424"/>
      <c r="AG8" s="426"/>
      <c r="AH8" s="426"/>
      <c r="AI8" s="416"/>
      <c r="AJ8" s="418"/>
      <c r="AL8" s="256" t="s">
        <v>126</v>
      </c>
      <c r="AM8" s="260">
        <f>RANK(AM7,AM7:AP7)</f>
        <v>2</v>
      </c>
      <c r="AN8" s="260">
        <f>RANK(AN7,AM7:AP7)</f>
        <v>4</v>
      </c>
      <c r="AO8" s="260">
        <f>RANK(AO7,AM7:AP7)</f>
        <v>3</v>
      </c>
      <c r="AP8" s="261">
        <f>RANK(AP7,AM7:AP7)</f>
        <v>1</v>
      </c>
    </row>
    <row r="9" spans="1:42" ht="15.75" customHeight="1">
      <c r="A9" s="100" t="s">
        <v>25</v>
      </c>
      <c r="B9" s="76" t="s">
        <v>26</v>
      </c>
      <c r="C9" s="73" t="s">
        <v>37</v>
      </c>
      <c r="D9" s="133" t="s">
        <v>13</v>
      </c>
      <c r="E9" s="101"/>
      <c r="F9" s="75" t="s">
        <v>1</v>
      </c>
      <c r="G9" s="76" t="s">
        <v>8</v>
      </c>
      <c r="H9" s="77" t="s">
        <v>65</v>
      </c>
      <c r="I9" s="77" t="s">
        <v>66</v>
      </c>
      <c r="J9" s="77" t="s">
        <v>67</v>
      </c>
      <c r="K9" s="76" t="s">
        <v>56</v>
      </c>
      <c r="L9" s="78" t="s">
        <v>140</v>
      </c>
      <c r="M9" s="78" t="s">
        <v>166</v>
      </c>
      <c r="N9" s="78" t="s">
        <v>145</v>
      </c>
      <c r="O9" s="78" t="s">
        <v>146</v>
      </c>
      <c r="P9" s="73" t="s">
        <v>9</v>
      </c>
      <c r="Q9" s="102" t="s">
        <v>10</v>
      </c>
      <c r="R9" s="231" t="s">
        <v>7</v>
      </c>
      <c r="S9" s="97" t="s">
        <v>2</v>
      </c>
      <c r="T9" s="117" t="s">
        <v>148</v>
      </c>
      <c r="U9" s="118">
        <f>MAX(V9:X9)</f>
        <v>4</v>
      </c>
      <c r="V9" s="119">
        <f>IF(T9="P",VLOOKUP(M4,'BAREMES TT'!$AI$4:$AL$25,2))</f>
        <v>4</v>
      </c>
      <c r="W9" s="119" t="b">
        <f>IF(T9="F",VLOOKUP(N4,'BAREMES TT'!$AI$4:$AL$25,3))</f>
        <v>0</v>
      </c>
      <c r="X9" s="119" t="b">
        <f>IF(T9="E",VLOOKUP(O4,'BAREMES TT'!$AI$4:$AL$25,4))</f>
        <v>0</v>
      </c>
      <c r="Y9" s="117" t="s">
        <v>148</v>
      </c>
      <c r="Z9" s="119">
        <f>IF(Y9="P",VLOOKUP(M7,'BAREMES TT'!$AI$4:$AL$25,2))</f>
        <v>4</v>
      </c>
      <c r="AA9" s="119" t="b">
        <f>IF(Y9="F",VLOOKUP(N7,'BAREMES TT'!$AI$4:$AL$25,3))</f>
        <v>0</v>
      </c>
      <c r="AB9" s="119" t="b">
        <f>IF(Y9="E",VLOOKUP(O7,'BAREMES TT'!$AI$4:$AL$25,4))</f>
        <v>0</v>
      </c>
      <c r="AC9" s="118">
        <f>MAX(Z9:AB9)</f>
        <v>4</v>
      </c>
      <c r="AD9" s="131">
        <f>(AC9+U9)/2</f>
        <v>4</v>
      </c>
      <c r="AE9" s="419" t="str">
        <f>D4</f>
        <v>CLEMENT</v>
      </c>
      <c r="AF9" s="420"/>
      <c r="AG9" s="134">
        <f>Y4</f>
        <v>4.5</v>
      </c>
      <c r="AH9" s="134">
        <f>AG4</f>
        <v>7.005253940455342</v>
      </c>
      <c r="AI9" s="135">
        <f>AD9</f>
        <v>4</v>
      </c>
      <c r="AJ9" s="140">
        <f>AG9+AH9+AI9</f>
        <v>15.505253940455342</v>
      </c>
      <c r="AL9" s="275"/>
      <c r="AM9" s="63"/>
      <c r="AN9" s="63"/>
      <c r="AO9" s="63"/>
      <c r="AP9" s="63"/>
    </row>
    <row r="10" spans="1:42" ht="15.75" customHeight="1">
      <c r="A10" s="87" t="str">
        <f>A5</f>
        <v>G</v>
      </c>
      <c r="B10" s="88" t="str">
        <f>B5</f>
        <v>NA</v>
      </c>
      <c r="C10" s="88" t="str">
        <f>C5</f>
        <v>C6</v>
      </c>
      <c r="D10" s="108" t="str">
        <f>D5</f>
        <v>DYLAN</v>
      </c>
      <c r="E10" s="90" t="s">
        <v>3</v>
      </c>
      <c r="F10" s="91">
        <v>15</v>
      </c>
      <c r="G10" s="92">
        <f>F10-F11</f>
        <v>6</v>
      </c>
      <c r="H10" s="93">
        <v>0</v>
      </c>
      <c r="I10" s="93">
        <v>0</v>
      </c>
      <c r="J10" s="93">
        <v>3</v>
      </c>
      <c r="K10" s="92">
        <f>F10-(H10+I10+J10)</f>
        <v>12</v>
      </c>
      <c r="L10" s="92">
        <f>H10+I10+J10</f>
        <v>3</v>
      </c>
      <c r="M10" s="94">
        <f>(J10/F10)</f>
        <v>0.2</v>
      </c>
      <c r="N10" s="94">
        <f>I10/F10</f>
        <v>0</v>
      </c>
      <c r="O10" s="94">
        <f>H10/F10</f>
        <v>0</v>
      </c>
      <c r="P10" s="92">
        <f>F10+F11</f>
        <v>24</v>
      </c>
      <c r="Q10" s="95">
        <f>L10/P10</f>
        <v>0.125</v>
      </c>
      <c r="R10" s="232">
        <f>IF(AND(A10="g",B10="n2"),VLOOKUP(Q10,vol,2),IF(AND(A10="g",B10="n1"),VLOOKUP(Q10,VO,2),IF(AND(A10="g",B10="NA"),VLOOKUP(Q10,VOO,2),IF(AND(A10="f",B10="n2"),VLOOKUP(Q10,VOLF,2),IF(AND(A10="f",B10="n1"),VLOOKUP(Q10,VOF,2),IF(AND(A10="f",B10="NA"),VLOOKUP(Q10,VOO,2)))))))</f>
        <v>3</v>
      </c>
      <c r="S10" s="97" t="s">
        <v>3</v>
      </c>
      <c r="T10" s="117" t="s">
        <v>147</v>
      </c>
      <c r="U10" s="118">
        <f>MAX(V10:X10)</f>
        <v>0</v>
      </c>
      <c r="V10" s="119" t="b">
        <f>IF(T10="P",VLOOKUP(M5,'BAREMES TT'!$AI$4:$AL$25,2))</f>
        <v>0</v>
      </c>
      <c r="W10" s="119" t="b">
        <f>IF(T10="F",VLOOKUP(N5,'BAREMES TT'!$AI$4:$AL$25,3))</f>
        <v>0</v>
      </c>
      <c r="X10" s="119">
        <f>IF(T10="E",VLOOKUP(O5,'BAREMES TT'!$AI$4:$AL$25,4))</f>
        <v>0</v>
      </c>
      <c r="Y10" s="117" t="s">
        <v>148</v>
      </c>
      <c r="Z10" s="119">
        <f>IF(Y10="P",VLOOKUP(M10,'BAREMES TT'!$AI$4:$AL$25,2))</f>
        <v>1.2</v>
      </c>
      <c r="AA10" s="119" t="b">
        <f>IF(Y10="F",VLOOKUP(N10,'BAREMES TT'!$AI$4:$AL$25,3))</f>
        <v>0</v>
      </c>
      <c r="AB10" s="119" t="b">
        <f>IF(Y10="E",VLOOKUP(O10,'BAREMES TT'!$AI$4:$AL$25,4))</f>
        <v>0</v>
      </c>
      <c r="AC10" s="118">
        <f>MAX(Z10:AB10)</f>
        <v>1.2</v>
      </c>
      <c r="AD10" s="120">
        <f>(AC10+U10)/2</f>
        <v>0.6</v>
      </c>
      <c r="AE10" s="419" t="str">
        <f>D5</f>
        <v>DYLAN</v>
      </c>
      <c r="AF10" s="420"/>
      <c r="AG10" s="134">
        <f>Y5</f>
        <v>0.9</v>
      </c>
      <c r="AH10" s="134">
        <f>AG5</f>
        <v>6.129597197898424</v>
      </c>
      <c r="AI10" s="135">
        <f>AD10</f>
        <v>0.6</v>
      </c>
      <c r="AJ10" s="140">
        <f>AG10+AH10+AI10</f>
        <v>7.629597197898424</v>
      </c>
      <c r="AL10" s="262"/>
      <c r="AM10" s="63"/>
      <c r="AN10" s="63"/>
      <c r="AO10" s="63"/>
      <c r="AP10" s="63"/>
    </row>
    <row r="11" spans="1:36" ht="15.75" customHeight="1" thickBot="1">
      <c r="A11" s="109" t="str">
        <f>A8</f>
        <v>F</v>
      </c>
      <c r="B11" s="110" t="str">
        <f>B8</f>
        <v>NA</v>
      </c>
      <c r="C11" s="110" t="str">
        <f>C8</f>
        <v>C6</v>
      </c>
      <c r="D11" s="122" t="str">
        <f>D8</f>
        <v>JADE</v>
      </c>
      <c r="E11" s="112" t="s">
        <v>4</v>
      </c>
      <c r="F11" s="113">
        <v>9</v>
      </c>
      <c r="G11" s="114">
        <f>F11-F10</f>
        <v>-6</v>
      </c>
      <c r="H11" s="115">
        <v>4</v>
      </c>
      <c r="I11" s="115">
        <v>0</v>
      </c>
      <c r="J11" s="115">
        <v>2</v>
      </c>
      <c r="K11" s="114">
        <f>F11-(H11+I11+J11)</f>
        <v>3</v>
      </c>
      <c r="L11" s="114">
        <f>H11+I11+J11</f>
        <v>6</v>
      </c>
      <c r="M11" s="233">
        <f>(J11/F11)</f>
        <v>0.2222222222222222</v>
      </c>
      <c r="N11" s="233">
        <f>I11/F11</f>
        <v>0</v>
      </c>
      <c r="O11" s="233">
        <f>H11/F11</f>
        <v>0.4444444444444444</v>
      </c>
      <c r="P11" s="114">
        <f>P10</f>
        <v>24</v>
      </c>
      <c r="Q11" s="116">
        <f>L11/P11</f>
        <v>0.25</v>
      </c>
      <c r="R11" s="234">
        <f>IF(AND(A11="g",B11="n2"),VLOOKUP(Q11,vol,2),IF(AND(A11="g",B11="n1"),VLOOKUP(Q11,VO,2),IF(AND(A11="g",B11="NA"),VLOOKUP(Q11,VOO,2),IF(AND(A11="f",B11="n2"),VLOOKUP(Q11,VOLF,2),IF(AND(A11="f",B11="n1"),VLOOKUP(Q11,VOF,2),IF(AND(A11="f",B11="NA"),VLOOKUP(Q11,VOO,2)))))))</f>
        <v>7.5</v>
      </c>
      <c r="S11" s="106" t="s">
        <v>4</v>
      </c>
      <c r="T11" s="123" t="s">
        <v>147</v>
      </c>
      <c r="U11" s="124">
        <f>MAX(V11:X11)</f>
        <v>3.7</v>
      </c>
      <c r="V11" s="125" t="b">
        <f>IF(T11="P",VLOOKUP(M8,'BAREMES TT'!$AI$4:$AL$25,2))</f>
        <v>0</v>
      </c>
      <c r="W11" s="125" t="b">
        <f>IF(T11="F",VLOOKUP(N8,'BAREMES TT'!$AI$4:$AL$25,3))</f>
        <v>0</v>
      </c>
      <c r="X11" s="125">
        <f>IF(T11="E",VLOOKUP(O8,'BAREMES TT'!$AI$4:$AL$25,4))</f>
        <v>3.7</v>
      </c>
      <c r="Y11" s="123" t="s">
        <v>147</v>
      </c>
      <c r="Z11" s="125" t="b">
        <f>IF(Y11="P",VLOOKUP(M11,'BAREMES TT'!$AI$4:$AL$25,2))</f>
        <v>0</v>
      </c>
      <c r="AA11" s="125" t="b">
        <f>IF(Y11="F",VLOOKUP(N11,'BAREMES TT'!$AI$4:$AL$25,3))</f>
        <v>0</v>
      </c>
      <c r="AB11" s="125">
        <f>IF(Y11="E",VLOOKUP(O11,'BAREMES TT'!$AI$4:$AL$25,4))</f>
        <v>4</v>
      </c>
      <c r="AC11" s="124">
        <f>MAX(Z11:AB11)</f>
        <v>4</v>
      </c>
      <c r="AD11" s="126">
        <f>(AC11+U11)/2</f>
        <v>3.85</v>
      </c>
      <c r="AE11" s="413" t="str">
        <f>D8</f>
        <v>JADE</v>
      </c>
      <c r="AF11" s="414"/>
      <c r="AG11" s="136">
        <f>Y6</f>
        <v>2.475</v>
      </c>
      <c r="AH11" s="136">
        <f>AG6</f>
        <v>5.253940455341506</v>
      </c>
      <c r="AI11" s="137">
        <f>AD11</f>
        <v>3.85</v>
      </c>
      <c r="AJ11" s="141">
        <f>AG11+AH11+AI11</f>
        <v>11.578940455341506</v>
      </c>
    </row>
    <row r="12" ht="15.75" thickBot="1">
      <c r="AI12" s="63"/>
    </row>
    <row r="13" spans="1:36" ht="34.5" customHeight="1" thickBot="1">
      <c r="A13" s="366" t="s">
        <v>45</v>
      </c>
      <c r="B13" s="367"/>
      <c r="C13" s="367"/>
      <c r="D13" s="367"/>
      <c r="E13" s="367"/>
      <c r="F13" s="368"/>
      <c r="G13" s="142" t="s">
        <v>79</v>
      </c>
      <c r="H13" s="143" t="s">
        <v>19</v>
      </c>
      <c r="I13" s="268"/>
      <c r="J13" s="448" t="s">
        <v>63</v>
      </c>
      <c r="K13" s="449"/>
      <c r="L13" s="143" t="s">
        <v>41</v>
      </c>
      <c r="M13" s="59"/>
      <c r="N13" s="59"/>
      <c r="O13" s="59"/>
      <c r="Q13" s="450" t="s">
        <v>68</v>
      </c>
      <c r="R13" s="451"/>
      <c r="S13" s="451"/>
      <c r="T13" s="451"/>
      <c r="U13" s="451"/>
      <c r="V13" s="451"/>
      <c r="W13" s="451"/>
      <c r="X13" s="451"/>
      <c r="Y13" s="452"/>
      <c r="Z13" s="61"/>
      <c r="AA13" s="61"/>
      <c r="AB13" s="61"/>
      <c r="AD13" s="453"/>
      <c r="AE13" s="453"/>
      <c r="AF13" s="454"/>
      <c r="AG13" s="454"/>
      <c r="AH13" s="454"/>
      <c r="AI13" s="454"/>
      <c r="AJ13" s="454"/>
    </row>
    <row r="14" spans="1:42" ht="15.75" customHeight="1" thickBot="1">
      <c r="A14" s="62" t="s">
        <v>24</v>
      </c>
      <c r="B14" s="63"/>
      <c r="C14" s="63"/>
      <c r="D14" s="127"/>
      <c r="E14" s="63"/>
      <c r="F14" s="63"/>
      <c r="G14" s="64"/>
      <c r="H14" s="65">
        <v>1</v>
      </c>
      <c r="I14" s="65">
        <v>2</v>
      </c>
      <c r="J14" s="65">
        <v>3</v>
      </c>
      <c r="K14" s="66"/>
      <c r="L14" s="67" t="s">
        <v>0</v>
      </c>
      <c r="M14" s="67"/>
      <c r="N14" s="67"/>
      <c r="O14" s="67"/>
      <c r="P14" s="63"/>
      <c r="Q14" s="63"/>
      <c r="R14" s="63"/>
      <c r="S14" s="436" t="s">
        <v>61</v>
      </c>
      <c r="T14" s="437"/>
      <c r="U14" s="437"/>
      <c r="V14" s="437"/>
      <c r="W14" s="437"/>
      <c r="X14" s="437"/>
      <c r="Y14" s="437"/>
      <c r="Z14" s="437"/>
      <c r="AA14" s="437"/>
      <c r="AB14" s="437"/>
      <c r="AC14" s="438"/>
      <c r="AD14" s="439" t="s">
        <v>60</v>
      </c>
      <c r="AE14" s="440"/>
      <c r="AF14" s="440"/>
      <c r="AG14" s="441"/>
      <c r="AH14" s="442"/>
      <c r="AI14" s="445"/>
      <c r="AJ14" s="427">
        <v>2</v>
      </c>
      <c r="AK14" s="68"/>
      <c r="AL14" s="258"/>
      <c r="AM14" s="264" t="s">
        <v>5</v>
      </c>
      <c r="AN14" s="264" t="s">
        <v>6</v>
      </c>
      <c r="AO14" s="264" t="s">
        <v>130</v>
      </c>
      <c r="AP14" s="265" t="s">
        <v>130</v>
      </c>
    </row>
    <row r="15" spans="1:42" ht="15.75" customHeight="1">
      <c r="A15" s="71" t="s">
        <v>25</v>
      </c>
      <c r="B15" s="72" t="s">
        <v>26</v>
      </c>
      <c r="C15" s="73" t="s">
        <v>37</v>
      </c>
      <c r="D15" s="132" t="s">
        <v>11</v>
      </c>
      <c r="E15" s="74"/>
      <c r="F15" s="75" t="s">
        <v>1</v>
      </c>
      <c r="G15" s="76" t="s">
        <v>8</v>
      </c>
      <c r="H15" s="77" t="s">
        <v>65</v>
      </c>
      <c r="I15" s="77" t="s">
        <v>66</v>
      </c>
      <c r="J15" s="77" t="s">
        <v>67</v>
      </c>
      <c r="K15" s="76" t="s">
        <v>56</v>
      </c>
      <c r="L15" s="78" t="s">
        <v>140</v>
      </c>
      <c r="M15" s="78" t="s">
        <v>166</v>
      </c>
      <c r="N15" s="78" t="s">
        <v>145</v>
      </c>
      <c r="O15" s="78" t="s">
        <v>146</v>
      </c>
      <c r="P15" s="76" t="s">
        <v>9</v>
      </c>
      <c r="Q15" s="72" t="s">
        <v>10</v>
      </c>
      <c r="R15" s="231" t="s">
        <v>7</v>
      </c>
      <c r="S15" s="80"/>
      <c r="T15" s="81" t="s">
        <v>57</v>
      </c>
      <c r="U15" s="81" t="s">
        <v>58</v>
      </c>
      <c r="V15" s="82"/>
      <c r="W15" s="82"/>
      <c r="X15" s="82"/>
      <c r="Y15" s="430" t="s">
        <v>175</v>
      </c>
      <c r="Z15" s="431"/>
      <c r="AA15" s="431"/>
      <c r="AB15" s="431"/>
      <c r="AC15" s="432"/>
      <c r="AD15" s="80"/>
      <c r="AE15" s="81" t="s">
        <v>57</v>
      </c>
      <c r="AF15" s="81" t="s">
        <v>58</v>
      </c>
      <c r="AG15" s="333" t="s">
        <v>47</v>
      </c>
      <c r="AH15" s="443"/>
      <c r="AI15" s="446"/>
      <c r="AJ15" s="428"/>
      <c r="AK15" s="84"/>
      <c r="AL15" s="255" t="s">
        <v>2</v>
      </c>
      <c r="AM15" s="257">
        <f>H16+H19</f>
        <v>1</v>
      </c>
      <c r="AN15" s="257">
        <f>I16+I19</f>
        <v>3</v>
      </c>
      <c r="AO15" s="257">
        <f>J16+J19</f>
        <v>11</v>
      </c>
      <c r="AP15" s="259">
        <f>K16+K19</f>
        <v>14</v>
      </c>
    </row>
    <row r="16" spans="1:42" ht="15.75" customHeight="1">
      <c r="A16" s="87" t="str">
        <f>H13</f>
        <v>G</v>
      </c>
      <c r="B16" s="266" t="str">
        <f>IF(AM16=1,AM14,IF(AN16=1,AN14,IF(AO16=1,AO14,IF(AP16=1,AP14))))</f>
        <v>NA</v>
      </c>
      <c r="C16" s="88" t="str">
        <f>L13</f>
        <v>C4</v>
      </c>
      <c r="D16" s="89" t="s">
        <v>191</v>
      </c>
      <c r="E16" s="90" t="s">
        <v>2</v>
      </c>
      <c r="F16" s="91">
        <v>15</v>
      </c>
      <c r="G16" s="92">
        <f>F16-F17</f>
        <v>2</v>
      </c>
      <c r="H16" s="93">
        <v>1</v>
      </c>
      <c r="I16" s="93">
        <v>1</v>
      </c>
      <c r="J16" s="93">
        <v>3</v>
      </c>
      <c r="K16" s="92">
        <f>F16-(H16+I16+J16)</f>
        <v>10</v>
      </c>
      <c r="L16" s="92">
        <f>H16+I16+J16</f>
        <v>5</v>
      </c>
      <c r="M16" s="94">
        <f>(J16/F16)</f>
        <v>0.2</v>
      </c>
      <c r="N16" s="94">
        <f>I16/F16</f>
        <v>0.06666666666666667</v>
      </c>
      <c r="O16" s="94">
        <f>H16/F16</f>
        <v>0.06666666666666667</v>
      </c>
      <c r="P16" s="92">
        <f>F16+F17</f>
        <v>28</v>
      </c>
      <c r="Q16" s="95">
        <f>L16/P16</f>
        <v>0.17857142857142858</v>
      </c>
      <c r="R16" s="232">
        <f>IF(AND(A16="g",B16="n2"),VLOOKUP(Q16,vol,2),IF(AND(A16="g",B16="n1"),VLOOKUP(Q16,VO,2),IF(AND(A16="g",B16="NA"),VLOOKUP(Q16,VOO,2),IF(AND(A16="f",B16="n2"),VLOOKUP(Q16,VOLF,2),IF(AND(A16="f",B16="n1"),VLOOKUP(Q16,VOF,2),IF(AND(A16="f",B16="NA"),VLOOKUP(Q16,VOO,2)))))))</f>
        <v>5.5</v>
      </c>
      <c r="S16" s="97" t="s">
        <v>2</v>
      </c>
      <c r="T16" s="81">
        <f>R16</f>
        <v>5.5</v>
      </c>
      <c r="U16" s="81">
        <f>R19</f>
        <v>8</v>
      </c>
      <c r="V16" s="82"/>
      <c r="W16" s="82"/>
      <c r="X16" s="82"/>
      <c r="Y16" s="433">
        <f>((T16+U16)/40)*9</f>
        <v>3.0375</v>
      </c>
      <c r="Z16" s="434"/>
      <c r="AA16" s="434"/>
      <c r="AB16" s="434"/>
      <c r="AC16" s="435"/>
      <c r="AD16" s="97" t="s">
        <v>2</v>
      </c>
      <c r="AE16" s="98">
        <f>IF(A16="G",INDEX(Matrice_garçons,VLOOKUP(G16,NLigne_garçons,7),HLOOKUP(C16,NColonne_garçons,21)),INDEX(Matrice_filles,VLOOKUP(G16,NLigne_filles,8),HLOOKUP(C16,NColonne_filles,21)))</f>
        <v>11.5</v>
      </c>
      <c r="AF16" s="98">
        <f>IF(A19="G",INDEX(Matrice_garçons,VLOOKUP(G19,NLigne_garçons,7),HLOOKUP(C19,NColonne_garçons,21)),INDEX(Matrice_filles,VLOOKUP(G19,NLigne_filles,8),HLOOKUP(C19,NColonne_filles,21)))</f>
        <v>10.5</v>
      </c>
      <c r="AG16" s="99">
        <f>(AE16+AF16)/5.71</f>
        <v>3.852889667250438</v>
      </c>
      <c r="AH16" s="443"/>
      <c r="AI16" s="446"/>
      <c r="AJ16" s="428"/>
      <c r="AK16" s="84"/>
      <c r="AL16" s="255" t="s">
        <v>126</v>
      </c>
      <c r="AM16" s="257">
        <f>RANK(AM15,AM15:AP15)</f>
        <v>4</v>
      </c>
      <c r="AN16" s="257">
        <f>RANK(AN15,AM15:AP15)</f>
        <v>3</v>
      </c>
      <c r="AO16" s="257">
        <f>RANK(AO15,AM15:AP15)</f>
        <v>2</v>
      </c>
      <c r="AP16" s="259">
        <f>RANK(AP15,AM15:AP15)</f>
        <v>1</v>
      </c>
    </row>
    <row r="17" spans="1:42" ht="15.75" customHeight="1" thickBot="1">
      <c r="A17" s="109" t="s">
        <v>20</v>
      </c>
      <c r="B17" s="267" t="str">
        <f>IF(AM18=1,AM14,IF(AN18=1,AN14,IF(AO18=1,AO14,IF(AP18=1,AP14))))</f>
        <v>NA</v>
      </c>
      <c r="C17" s="110" t="str">
        <f>L13</f>
        <v>C4</v>
      </c>
      <c r="D17" s="111" t="s">
        <v>192</v>
      </c>
      <c r="E17" s="112" t="s">
        <v>3</v>
      </c>
      <c r="F17" s="113">
        <v>13</v>
      </c>
      <c r="G17" s="114">
        <f>F17-F16</f>
        <v>-2</v>
      </c>
      <c r="H17" s="115">
        <v>0</v>
      </c>
      <c r="I17" s="115">
        <v>1</v>
      </c>
      <c r="J17" s="115">
        <v>4</v>
      </c>
      <c r="K17" s="114">
        <f>F17-(H17+I17+J17)</f>
        <v>8</v>
      </c>
      <c r="L17" s="114">
        <f>H17+I17+J17</f>
        <v>5</v>
      </c>
      <c r="M17" s="233">
        <f>(J17/F17)</f>
        <v>0.3076923076923077</v>
      </c>
      <c r="N17" s="233">
        <f>I17/F17</f>
        <v>0.07692307692307693</v>
      </c>
      <c r="O17" s="233">
        <f>H17/F17</f>
        <v>0</v>
      </c>
      <c r="P17" s="114">
        <f>P16</f>
        <v>28</v>
      </c>
      <c r="Q17" s="116">
        <f>L17/P17</f>
        <v>0.17857142857142858</v>
      </c>
      <c r="R17" s="234">
        <f>IF(AND(A17="g",B17="n2"),VLOOKUP(Q17,vol,2),IF(AND(A17="g",B17="n1"),VLOOKUP(Q17,VO,2),IF(AND(A17="g",B17="NA"),VLOOKUP(Q17,VOO,2),IF(AND(A17="f",B17="n2"),VLOOKUP(Q17,VOLF,2),IF(AND(A17="f",B17="n1"),VLOOKUP(Q17,VOF,2),IF(AND(A17="f",B17="NA"),VLOOKUP(Q17,VOO,2)))))))</f>
        <v>5.5</v>
      </c>
      <c r="S17" s="97" t="s">
        <v>3</v>
      </c>
      <c r="T17" s="81">
        <f>R17</f>
        <v>5.5</v>
      </c>
      <c r="U17" s="81">
        <f>R22</f>
        <v>5</v>
      </c>
      <c r="V17" s="82"/>
      <c r="W17" s="82"/>
      <c r="X17" s="82"/>
      <c r="Y17" s="433">
        <f>((T17+U17)/40)*9</f>
        <v>2.3625000000000003</v>
      </c>
      <c r="Z17" s="434"/>
      <c r="AA17" s="434"/>
      <c r="AB17" s="434"/>
      <c r="AC17" s="435"/>
      <c r="AD17" s="97" t="s">
        <v>3</v>
      </c>
      <c r="AE17" s="98">
        <f>IF(A17="G",INDEX(Matrice_garçons,VLOOKUP(G17,NLigne_garçons,7),HLOOKUP(C17,NColonne_garçons,21)),INDEX(Matrice_filles,VLOOKUP(G17,NLigne_filles,8),HLOOKUP(C17,NColonne_filles,21)))</f>
        <v>13</v>
      </c>
      <c r="AF17" s="98">
        <f>IF(A22="G",INDEX(Matrice_garçons,VLOOKUP(G22,NLigne_garçons,7),HLOOKUP(C22,NColonne_garçons,21)),INDEX(Matrice_filles,VLOOKUP(G22,NLigne_filles,8),HLOOKUP(C22,NColonne_filles,21)))</f>
        <v>11</v>
      </c>
      <c r="AG17" s="99">
        <f>(AE17+AF17)/5.71</f>
        <v>4.203152364273205</v>
      </c>
      <c r="AH17" s="443"/>
      <c r="AI17" s="446"/>
      <c r="AJ17" s="428"/>
      <c r="AK17" s="84"/>
      <c r="AL17" s="255" t="s">
        <v>3</v>
      </c>
      <c r="AM17" s="257">
        <f>H17+H22</f>
        <v>0</v>
      </c>
      <c r="AN17" s="257">
        <f>I17+I22</f>
        <v>2</v>
      </c>
      <c r="AO17" s="257">
        <f>J17+J22</f>
        <v>7</v>
      </c>
      <c r="AP17" s="259">
        <f>K17+K22</f>
        <v>13</v>
      </c>
    </row>
    <row r="18" spans="1:42" ht="15.75" customHeight="1" thickBot="1">
      <c r="A18" s="100" t="s">
        <v>25</v>
      </c>
      <c r="B18" s="76" t="s">
        <v>26</v>
      </c>
      <c r="C18" s="73" t="s">
        <v>37</v>
      </c>
      <c r="D18" s="133" t="s">
        <v>12</v>
      </c>
      <c r="E18" s="101"/>
      <c r="F18" s="75" t="s">
        <v>1</v>
      </c>
      <c r="G18" s="76" t="s">
        <v>8</v>
      </c>
      <c r="H18" s="77" t="s">
        <v>65</v>
      </c>
      <c r="I18" s="77" t="s">
        <v>66</v>
      </c>
      <c r="J18" s="77" t="s">
        <v>67</v>
      </c>
      <c r="K18" s="76" t="s">
        <v>56</v>
      </c>
      <c r="L18" s="78" t="s">
        <v>140</v>
      </c>
      <c r="M18" s="78" t="s">
        <v>166</v>
      </c>
      <c r="N18" s="78" t="s">
        <v>145</v>
      </c>
      <c r="O18" s="78" t="s">
        <v>146</v>
      </c>
      <c r="P18" s="73" t="s">
        <v>9</v>
      </c>
      <c r="Q18" s="102" t="s">
        <v>10</v>
      </c>
      <c r="R18" s="231" t="s">
        <v>7</v>
      </c>
      <c r="S18" s="103" t="s">
        <v>4</v>
      </c>
      <c r="T18" s="104">
        <f>R20</f>
        <v>7.5</v>
      </c>
      <c r="U18" s="104">
        <f>R23</f>
        <v>8</v>
      </c>
      <c r="V18" s="105"/>
      <c r="W18" s="105"/>
      <c r="X18" s="105"/>
      <c r="Y18" s="433">
        <f>((T18+U18)/40)*9</f>
        <v>3.4875000000000003</v>
      </c>
      <c r="Z18" s="434"/>
      <c r="AA18" s="434"/>
      <c r="AB18" s="434"/>
      <c r="AC18" s="435"/>
      <c r="AD18" s="106" t="s">
        <v>4</v>
      </c>
      <c r="AE18" s="128">
        <f>IF(A20="G",INDEX(Matrice_garçons,VLOOKUP(G20,NLigne_garçons,7),HLOOKUP(C20,NColonne_garçons,21)),INDEX(Matrice_filles,VLOOKUP(G20,NLigne_filles,8),HLOOKUP(C20,NColonne_filles,21)))</f>
        <v>11</v>
      </c>
      <c r="AF18" s="128">
        <f>IF(A23="G",INDEX(Matrice_garçons,VLOOKUP(G23,NLigne_garçons,7),HLOOKUP(C23,NColonne_garçons,21)),INDEX(Matrice_filles,VLOOKUP(G23,NLigne_filles,8),HLOOKUP(C23,NColonne_filles,21)))</f>
        <v>13</v>
      </c>
      <c r="AG18" s="129">
        <f>(AE18+AF18)/5.71</f>
        <v>4.203152364273205</v>
      </c>
      <c r="AH18" s="444"/>
      <c r="AI18" s="447"/>
      <c r="AJ18" s="429"/>
      <c r="AK18" s="70"/>
      <c r="AL18" s="255" t="s">
        <v>126</v>
      </c>
      <c r="AM18" s="257">
        <f>RANK(AM17,AM17:AP17)</f>
        <v>4</v>
      </c>
      <c r="AN18" s="257">
        <f>RANK(AN17,AM17:AP17)</f>
        <v>3</v>
      </c>
      <c r="AO18" s="257">
        <f>RANK(AO17,AM17:AP17)</f>
        <v>2</v>
      </c>
      <c r="AP18" s="259">
        <f>RANK(AP17,AM17:AP17)</f>
        <v>1</v>
      </c>
    </row>
    <row r="19" spans="1:42" ht="15.75" customHeight="1">
      <c r="A19" s="87" t="str">
        <f>A16</f>
        <v>G</v>
      </c>
      <c r="B19" s="266" t="str">
        <f>IF(AM16=1,AM14,IF(AN16=1,AN14,IF(AO16=1,AO14,IF(AP16=1,AP14))))</f>
        <v>NA</v>
      </c>
      <c r="C19" s="107" t="str">
        <f>C16</f>
        <v>C4</v>
      </c>
      <c r="D19" s="108" t="str">
        <f>D16</f>
        <v>THOMAS</v>
      </c>
      <c r="E19" s="90" t="s">
        <v>2</v>
      </c>
      <c r="F19" s="91">
        <v>14</v>
      </c>
      <c r="G19" s="92">
        <f>F19-F20</f>
        <v>-1</v>
      </c>
      <c r="H19" s="93">
        <v>0</v>
      </c>
      <c r="I19" s="93">
        <v>2</v>
      </c>
      <c r="J19" s="93">
        <v>8</v>
      </c>
      <c r="K19" s="92">
        <f>F19-(H19+I19+J19)</f>
        <v>4</v>
      </c>
      <c r="L19" s="92">
        <f>H19+I19+J19</f>
        <v>10</v>
      </c>
      <c r="M19" s="94">
        <f>(J19/F19)</f>
        <v>0.5714285714285714</v>
      </c>
      <c r="N19" s="94">
        <f>I19/F19</f>
        <v>0.14285714285714285</v>
      </c>
      <c r="O19" s="94">
        <f>H19/F19</f>
        <v>0</v>
      </c>
      <c r="P19" s="92">
        <f>F19+F20</f>
        <v>29</v>
      </c>
      <c r="Q19" s="95">
        <f>L19/P19</f>
        <v>0.3448275862068966</v>
      </c>
      <c r="R19" s="96">
        <f>IF(AND(A19="g",B19="n2"),VLOOKUP(Q19,vol,2),IF(AND(A19="g",B19="n1"),VLOOKUP(Q19,VO,2),IF(AND(A19="g",B19="NA"),VLOOKUP(Q19,VOO,2),IF(AND(A19="f",B19="n2"),VLOOKUP(Q19,VOLF,2),IF(AND(A19="f",B19="n1"),VLOOKUP(Q19,VOF,2),IF(AND(A19="f",B19="NA"),VLOOKUP(Q19,VOO,2)))))))</f>
        <v>8</v>
      </c>
      <c r="S19" s="376" t="s">
        <v>62</v>
      </c>
      <c r="T19" s="377"/>
      <c r="U19" s="377"/>
      <c r="V19" s="377"/>
      <c r="W19" s="377"/>
      <c r="X19" s="377"/>
      <c r="Y19" s="377"/>
      <c r="Z19" s="377"/>
      <c r="AA19" s="377"/>
      <c r="AB19" s="377"/>
      <c r="AC19" s="377"/>
      <c r="AD19" s="378"/>
      <c r="AE19" s="421" t="s">
        <v>46</v>
      </c>
      <c r="AF19" s="422"/>
      <c r="AG19" s="425" t="s">
        <v>175</v>
      </c>
      <c r="AH19" s="425" t="s">
        <v>47</v>
      </c>
      <c r="AI19" s="415" t="s">
        <v>176</v>
      </c>
      <c r="AJ19" s="417" t="s">
        <v>23</v>
      </c>
      <c r="AL19" s="255" t="s">
        <v>4</v>
      </c>
      <c r="AM19" s="257">
        <f>H20+H23</f>
        <v>1</v>
      </c>
      <c r="AN19" s="257">
        <f>I20+I23</f>
        <v>7</v>
      </c>
      <c r="AO19" s="257">
        <f>J20+J23</f>
        <v>8</v>
      </c>
      <c r="AP19" s="259">
        <f>K20+K23</f>
        <v>14</v>
      </c>
    </row>
    <row r="20" spans="1:42" ht="15.75" customHeight="1" thickBot="1">
      <c r="A20" s="276" t="str">
        <f>H13</f>
        <v>G</v>
      </c>
      <c r="B20" s="277" t="str">
        <f>IF(AM20=1,AM14,IF(AN20=1,AN14,IF(AO20=1,AO14,IF(AP20=1,AP14))))</f>
        <v>NA</v>
      </c>
      <c r="C20" s="285" t="str">
        <f>L13</f>
        <v>C4</v>
      </c>
      <c r="D20" s="278" t="s">
        <v>193</v>
      </c>
      <c r="E20" s="279" t="s">
        <v>4</v>
      </c>
      <c r="F20" s="280">
        <v>15</v>
      </c>
      <c r="G20" s="281">
        <f>F20-F19</f>
        <v>1</v>
      </c>
      <c r="H20" s="282">
        <v>1</v>
      </c>
      <c r="I20" s="282">
        <v>4</v>
      </c>
      <c r="J20" s="282">
        <v>3</v>
      </c>
      <c r="K20" s="281">
        <f>F20-(H20+I20+J20)</f>
        <v>7</v>
      </c>
      <c r="L20" s="281">
        <f>H20+I20+J20</f>
        <v>8</v>
      </c>
      <c r="M20" s="233">
        <f>(J20/F20)</f>
        <v>0.2</v>
      </c>
      <c r="N20" s="233">
        <f>I20/F20</f>
        <v>0.26666666666666666</v>
      </c>
      <c r="O20" s="233">
        <f>H20/F20</f>
        <v>0.06666666666666667</v>
      </c>
      <c r="P20" s="281">
        <f>P19</f>
        <v>29</v>
      </c>
      <c r="Q20" s="283">
        <f>L20/P20</f>
        <v>0.27586206896551724</v>
      </c>
      <c r="R20" s="284">
        <f>IF(AND(A20="g",B20="n2"),VLOOKUP(Q20,vol,2),IF(AND(A20="g",B20="n1"),VLOOKUP(Q20,VO,2),IF(AND(A20="g",B20="NA"),VLOOKUP(Q20,VOO,2),IF(AND(A20="f",B20="n2"),VLOOKUP(Q20,VOLF,2),IF(AND(A20="f",B20="n1"),VLOOKUP(Q20,VOF,2),IF(AND(A20="f",B20="NA"),VLOOKUP(Q20,VOO,2)))))))</f>
        <v>7.5</v>
      </c>
      <c r="S20" s="80"/>
      <c r="T20" s="330" t="s">
        <v>167</v>
      </c>
      <c r="U20" s="90" t="s">
        <v>7</v>
      </c>
      <c r="V20" s="90"/>
      <c r="W20" s="90"/>
      <c r="X20" s="90"/>
      <c r="Y20" s="330" t="s">
        <v>168</v>
      </c>
      <c r="Z20" s="90"/>
      <c r="AA20" s="90"/>
      <c r="AB20" s="130"/>
      <c r="AC20" s="130" t="s">
        <v>7</v>
      </c>
      <c r="AD20" s="334" t="s">
        <v>176</v>
      </c>
      <c r="AE20" s="423"/>
      <c r="AF20" s="424"/>
      <c r="AG20" s="426"/>
      <c r="AH20" s="426"/>
      <c r="AI20" s="416"/>
      <c r="AJ20" s="418"/>
      <c r="AL20" s="256" t="s">
        <v>126</v>
      </c>
      <c r="AM20" s="260">
        <f>RANK(AM19,AM19:AP19)</f>
        <v>4</v>
      </c>
      <c r="AN20" s="260">
        <f>RANK(AN19,AM19:AP19)</f>
        <v>3</v>
      </c>
      <c r="AO20" s="260">
        <f>RANK(AO19,AM19:AP19)</f>
        <v>2</v>
      </c>
      <c r="AP20" s="261">
        <f>RANK(AP19,AM19:AP19)</f>
        <v>1</v>
      </c>
    </row>
    <row r="21" spans="1:42" ht="15.75" customHeight="1">
      <c r="A21" s="100" t="s">
        <v>25</v>
      </c>
      <c r="B21" s="76" t="s">
        <v>26</v>
      </c>
      <c r="C21" s="73" t="s">
        <v>37</v>
      </c>
      <c r="D21" s="133" t="s">
        <v>13</v>
      </c>
      <c r="E21" s="101"/>
      <c r="F21" s="75" t="s">
        <v>1</v>
      </c>
      <c r="G21" s="76" t="s">
        <v>8</v>
      </c>
      <c r="H21" s="77" t="s">
        <v>65</v>
      </c>
      <c r="I21" s="77" t="s">
        <v>66</v>
      </c>
      <c r="J21" s="77" t="s">
        <v>67</v>
      </c>
      <c r="K21" s="76" t="s">
        <v>56</v>
      </c>
      <c r="L21" s="78" t="s">
        <v>140</v>
      </c>
      <c r="M21" s="78" t="s">
        <v>166</v>
      </c>
      <c r="N21" s="78" t="s">
        <v>145</v>
      </c>
      <c r="O21" s="78" t="s">
        <v>146</v>
      </c>
      <c r="P21" s="73" t="s">
        <v>9</v>
      </c>
      <c r="Q21" s="102" t="s">
        <v>10</v>
      </c>
      <c r="R21" s="231" t="s">
        <v>7</v>
      </c>
      <c r="S21" s="97" t="s">
        <v>2</v>
      </c>
      <c r="T21" s="117" t="s">
        <v>148</v>
      </c>
      <c r="U21" s="118">
        <f>MAX(V21:X21)</f>
        <v>1.2</v>
      </c>
      <c r="V21" s="119">
        <f>IF(T21="P",VLOOKUP(M16,'BAREMES TT'!$AI$4:$AL$25,2))</f>
        <v>1.2</v>
      </c>
      <c r="W21" s="119" t="b">
        <f>IF(T21="F",VLOOKUP(N16,'BAREMES TT'!$AI$4:$AL$25,3))</f>
        <v>0</v>
      </c>
      <c r="X21" s="119" t="b">
        <f>IF(T21="E",VLOOKUP(O16,'BAREMES TT'!$AI$4:$AL$25,4))</f>
        <v>0</v>
      </c>
      <c r="Y21" s="117" t="s">
        <v>148</v>
      </c>
      <c r="Z21" s="119">
        <f>IF(Y21="P",VLOOKUP(M19,'BAREMES TT'!$AI$4:$AL$25,2))</f>
        <v>4</v>
      </c>
      <c r="AA21" s="119" t="b">
        <f>IF(Y21="F",VLOOKUP(N19,'BAREMES TT'!$AI$4:$AL$25,3))</f>
        <v>0</v>
      </c>
      <c r="AB21" s="119" t="b">
        <f>IF(Y21="E",VLOOKUP(O19,'BAREMES TT'!$AI$4:$AL$25,4))</f>
        <v>0</v>
      </c>
      <c r="AC21" s="118">
        <f>MAX(Z21:AB21)</f>
        <v>4</v>
      </c>
      <c r="AD21" s="131">
        <f>(AC21+U21)/2</f>
        <v>2.6</v>
      </c>
      <c r="AE21" s="419" t="str">
        <f>D16</f>
        <v>THOMAS</v>
      </c>
      <c r="AF21" s="420"/>
      <c r="AG21" s="134">
        <f>Y16</f>
        <v>3.0375</v>
      </c>
      <c r="AH21" s="134">
        <f>AG16</f>
        <v>3.852889667250438</v>
      </c>
      <c r="AI21" s="135">
        <f>AD21</f>
        <v>2.6</v>
      </c>
      <c r="AJ21" s="140">
        <f>AG21+AH21+AI21</f>
        <v>9.490389667250438</v>
      </c>
      <c r="AL21" s="275"/>
      <c r="AM21" s="63"/>
      <c r="AN21" s="63"/>
      <c r="AO21" s="63"/>
      <c r="AP21" s="63"/>
    </row>
    <row r="22" spans="1:42" ht="15.75" customHeight="1">
      <c r="A22" s="87" t="str">
        <f>A17</f>
        <v>F</v>
      </c>
      <c r="B22" s="88" t="str">
        <f>B17</f>
        <v>NA</v>
      </c>
      <c r="C22" s="88" t="str">
        <f>C17</f>
        <v>C4</v>
      </c>
      <c r="D22" s="108" t="str">
        <f>D17</f>
        <v>LAURIE</v>
      </c>
      <c r="E22" s="90" t="s">
        <v>3</v>
      </c>
      <c r="F22" s="91">
        <v>9</v>
      </c>
      <c r="G22" s="92">
        <f>F22-F23</f>
        <v>-6</v>
      </c>
      <c r="H22" s="93">
        <v>0</v>
      </c>
      <c r="I22" s="93">
        <v>1</v>
      </c>
      <c r="J22" s="93">
        <v>3</v>
      </c>
      <c r="K22" s="92">
        <f>F22-(H22+I22+J22)</f>
        <v>5</v>
      </c>
      <c r="L22" s="92">
        <f>H22+I22+J22</f>
        <v>4</v>
      </c>
      <c r="M22" s="94">
        <f>(J22/F22)</f>
        <v>0.3333333333333333</v>
      </c>
      <c r="N22" s="94">
        <f>I22/F22</f>
        <v>0.1111111111111111</v>
      </c>
      <c r="O22" s="94">
        <f>H22/F22</f>
        <v>0</v>
      </c>
      <c r="P22" s="92">
        <f>F22+F23</f>
        <v>24</v>
      </c>
      <c r="Q22" s="95">
        <f>L22/P22</f>
        <v>0.16666666666666666</v>
      </c>
      <c r="R22" s="232">
        <f>IF(AND(A22="g",B22="n2"),VLOOKUP(Q22,vol,2),IF(AND(A22="g",B22="n1"),VLOOKUP(Q22,VO,2),IF(AND(A22="g",B22="NA"),VLOOKUP(Q22,VOO,2),IF(AND(A22="f",B22="n2"),VLOOKUP(Q22,VOLF,2),IF(AND(A22="f",B22="n1"),VLOOKUP(Q22,VOF,2),IF(AND(A22="f",B22="NA"),VLOOKUP(Q22,VOO,2)))))))</f>
        <v>5</v>
      </c>
      <c r="S22" s="97" t="s">
        <v>3</v>
      </c>
      <c r="T22" s="117" t="s">
        <v>148</v>
      </c>
      <c r="U22" s="118">
        <f>MAX(V22:X22)</f>
        <v>2.7</v>
      </c>
      <c r="V22" s="119">
        <f>IF(T22="P",VLOOKUP(M17,'BAREMES TT'!$AI$4:$AL$25,2))</f>
        <v>2.7</v>
      </c>
      <c r="W22" s="119" t="b">
        <f>IF(T22="F",VLOOKUP(N17,'BAREMES TT'!$AI$4:$AL$25,3))</f>
        <v>0</v>
      </c>
      <c r="X22" s="119" t="b">
        <f>IF(T22="E",VLOOKUP(O17,'BAREMES TT'!$AI$4:$AL$25,4))</f>
        <v>0</v>
      </c>
      <c r="Y22" s="117" t="s">
        <v>148</v>
      </c>
      <c r="Z22" s="119">
        <f>IF(Y22="P",VLOOKUP(M22,'BAREMES TT'!$AI$4:$AL$25,2))</f>
        <v>3</v>
      </c>
      <c r="AA22" s="119" t="b">
        <f>IF(Y22="F",VLOOKUP(N22,'BAREMES TT'!$AI$4:$AL$25,3))</f>
        <v>0</v>
      </c>
      <c r="AB22" s="119" t="b">
        <f>IF(Y22="E",VLOOKUP(O22,'BAREMES TT'!$AI$4:$AL$25,4))</f>
        <v>0</v>
      </c>
      <c r="AC22" s="118">
        <f>MAX(Z22:AB22)</f>
        <v>3</v>
      </c>
      <c r="AD22" s="120">
        <f>(AC22+U22)/2</f>
        <v>2.85</v>
      </c>
      <c r="AE22" s="419" t="str">
        <f>D17</f>
        <v>LAURIE</v>
      </c>
      <c r="AF22" s="420"/>
      <c r="AG22" s="134">
        <f>Y17</f>
        <v>2.3625000000000003</v>
      </c>
      <c r="AH22" s="134">
        <f>AG17</f>
        <v>4.203152364273205</v>
      </c>
      <c r="AI22" s="135">
        <f>AD22</f>
        <v>2.85</v>
      </c>
      <c r="AJ22" s="140">
        <f>AG22+AH22+AI22</f>
        <v>9.415652364273205</v>
      </c>
      <c r="AL22" s="262"/>
      <c r="AM22" s="63"/>
      <c r="AN22" s="63"/>
      <c r="AO22" s="63"/>
      <c r="AP22" s="63"/>
    </row>
    <row r="23" spans="1:36" ht="15.75" customHeight="1" thickBot="1">
      <c r="A23" s="109" t="str">
        <f>A20</f>
        <v>G</v>
      </c>
      <c r="B23" s="110" t="str">
        <f>B20</f>
        <v>NA</v>
      </c>
      <c r="C23" s="110" t="str">
        <f>C20</f>
        <v>C4</v>
      </c>
      <c r="D23" s="122" t="str">
        <f>D20</f>
        <v>JUAN</v>
      </c>
      <c r="E23" s="112" t="s">
        <v>4</v>
      </c>
      <c r="F23" s="113">
        <v>15</v>
      </c>
      <c r="G23" s="114">
        <f>F23-F22</f>
        <v>6</v>
      </c>
      <c r="H23" s="115">
        <v>0</v>
      </c>
      <c r="I23" s="115">
        <v>3</v>
      </c>
      <c r="J23" s="115">
        <v>5</v>
      </c>
      <c r="K23" s="114">
        <f>F23-(H23+I23+J23)</f>
        <v>7</v>
      </c>
      <c r="L23" s="114">
        <f>H23+I23+J23</f>
        <v>8</v>
      </c>
      <c r="M23" s="233">
        <f>(J23/F23)</f>
        <v>0.3333333333333333</v>
      </c>
      <c r="N23" s="233">
        <f>I23/F23</f>
        <v>0.2</v>
      </c>
      <c r="O23" s="233">
        <f>H23/F23</f>
        <v>0</v>
      </c>
      <c r="P23" s="114">
        <f>P22</f>
        <v>24</v>
      </c>
      <c r="Q23" s="116">
        <f>L23/P23</f>
        <v>0.3333333333333333</v>
      </c>
      <c r="R23" s="234">
        <f>IF(AND(A23="g",B23="n2"),VLOOKUP(Q23,vol,2),IF(AND(A23="g",B23="n1"),VLOOKUP(Q23,VO,2),IF(AND(A23="g",B23="NA"),VLOOKUP(Q23,VOO,2),IF(AND(A23="f",B23="n2"),VLOOKUP(Q23,VOLF,2),IF(AND(A23="f",B23="n1"),VLOOKUP(Q23,VOF,2),IF(AND(A23="f",B23="NA"),VLOOKUP(Q23,VOO,2)))))))</f>
        <v>8</v>
      </c>
      <c r="S23" s="106" t="s">
        <v>4</v>
      </c>
      <c r="T23" s="123" t="s">
        <v>20</v>
      </c>
      <c r="U23" s="124">
        <f>MAX(V23:X23)</f>
        <v>2</v>
      </c>
      <c r="V23" s="125" t="b">
        <f>IF(T23="P",VLOOKUP(M20,'BAREMES TT'!$AI$4:$AL$25,2))</f>
        <v>0</v>
      </c>
      <c r="W23" s="125">
        <f>IF(T23="F",VLOOKUP(N20,'BAREMES TT'!$AI$4:$AL$25,3))</f>
        <v>2</v>
      </c>
      <c r="X23" s="125" t="b">
        <f>IF(T23="E",VLOOKUP(O20,'BAREMES TT'!$AI$4:$AL$25,4))</f>
        <v>0</v>
      </c>
      <c r="Y23" s="123" t="s">
        <v>20</v>
      </c>
      <c r="Z23" s="125" t="b">
        <f>IF(Y23="P",VLOOKUP(M23,'BAREMES TT'!$AI$4:$AL$25,2))</f>
        <v>0</v>
      </c>
      <c r="AA23" s="125">
        <f>IF(Y23="F",VLOOKUP(N23,'BAREMES TT'!$AI$4:$AL$25,3))</f>
        <v>1.2</v>
      </c>
      <c r="AB23" s="125" t="b">
        <f>IF(Y23="E",VLOOKUP(O23,'BAREMES TT'!$AI$4:$AL$25,4))</f>
        <v>0</v>
      </c>
      <c r="AC23" s="124">
        <f>MAX(Z23:AB23)</f>
        <v>1.2</v>
      </c>
      <c r="AD23" s="126">
        <f>(AC23+U23)/2</f>
        <v>1.6</v>
      </c>
      <c r="AE23" s="413" t="str">
        <f>D20</f>
        <v>JUAN</v>
      </c>
      <c r="AF23" s="414"/>
      <c r="AG23" s="136">
        <f>Y18</f>
        <v>3.4875000000000003</v>
      </c>
      <c r="AH23" s="136">
        <f>AG18</f>
        <v>4.203152364273205</v>
      </c>
      <c r="AI23" s="137">
        <f>AD23</f>
        <v>1.6</v>
      </c>
      <c r="AJ23" s="141">
        <f>AG23+AH23+AI23</f>
        <v>9.290652364273205</v>
      </c>
    </row>
    <row r="24" ht="15.75" thickBot="1">
      <c r="AI24" s="63"/>
    </row>
    <row r="25" spans="1:36" ht="34.5" customHeight="1" thickBot="1">
      <c r="A25" s="366" t="s">
        <v>45</v>
      </c>
      <c r="B25" s="367"/>
      <c r="C25" s="367"/>
      <c r="D25" s="367"/>
      <c r="E25" s="367"/>
      <c r="F25" s="368"/>
      <c r="G25" s="142" t="s">
        <v>79</v>
      </c>
      <c r="H25" s="143" t="s">
        <v>20</v>
      </c>
      <c r="I25" s="268"/>
      <c r="J25" s="448" t="s">
        <v>63</v>
      </c>
      <c r="K25" s="449"/>
      <c r="L25" s="143" t="s">
        <v>41</v>
      </c>
      <c r="M25" s="59"/>
      <c r="N25" s="59"/>
      <c r="O25" s="59"/>
      <c r="Q25" s="450" t="s">
        <v>68</v>
      </c>
      <c r="R25" s="451"/>
      <c r="S25" s="451"/>
      <c r="T25" s="451"/>
      <c r="U25" s="451"/>
      <c r="V25" s="451"/>
      <c r="W25" s="451"/>
      <c r="X25" s="451"/>
      <c r="Y25" s="452"/>
      <c r="Z25" s="61"/>
      <c r="AA25" s="61"/>
      <c r="AB25" s="61"/>
      <c r="AD25" s="453"/>
      <c r="AE25" s="453"/>
      <c r="AF25" s="454"/>
      <c r="AG25" s="454"/>
      <c r="AH25" s="454"/>
      <c r="AI25" s="454"/>
      <c r="AJ25" s="454"/>
    </row>
    <row r="26" spans="1:42" ht="15.75" customHeight="1" thickBot="1">
      <c r="A26" s="62" t="s">
        <v>24</v>
      </c>
      <c r="B26" s="63"/>
      <c r="C26" s="63"/>
      <c r="D26" s="127"/>
      <c r="E26" s="63"/>
      <c r="F26" s="63"/>
      <c r="G26" s="64"/>
      <c r="H26" s="65">
        <v>1</v>
      </c>
      <c r="I26" s="65">
        <v>2</v>
      </c>
      <c r="J26" s="65">
        <v>3</v>
      </c>
      <c r="K26" s="66"/>
      <c r="L26" s="67" t="s">
        <v>0</v>
      </c>
      <c r="M26" s="67"/>
      <c r="N26" s="67"/>
      <c r="O26" s="67"/>
      <c r="P26" s="63"/>
      <c r="Q26" s="63"/>
      <c r="R26" s="63"/>
      <c r="S26" s="436" t="s">
        <v>61</v>
      </c>
      <c r="T26" s="437"/>
      <c r="U26" s="437"/>
      <c r="V26" s="437"/>
      <c r="W26" s="437"/>
      <c r="X26" s="437"/>
      <c r="Y26" s="437"/>
      <c r="Z26" s="437"/>
      <c r="AA26" s="437"/>
      <c r="AB26" s="437"/>
      <c r="AC26" s="438"/>
      <c r="AD26" s="439" t="s">
        <v>60</v>
      </c>
      <c r="AE26" s="440"/>
      <c r="AF26" s="440"/>
      <c r="AG26" s="441"/>
      <c r="AH26" s="442"/>
      <c r="AI26" s="445"/>
      <c r="AJ26" s="427">
        <v>3</v>
      </c>
      <c r="AK26" s="68"/>
      <c r="AL26" s="258"/>
      <c r="AM26" s="264" t="s">
        <v>5</v>
      </c>
      <c r="AN26" s="264" t="s">
        <v>6</v>
      </c>
      <c r="AO26" s="264" t="s">
        <v>130</v>
      </c>
      <c r="AP26" s="265" t="s">
        <v>130</v>
      </c>
    </row>
    <row r="27" spans="1:42" ht="15.75" customHeight="1">
      <c r="A27" s="71" t="s">
        <v>25</v>
      </c>
      <c r="B27" s="72" t="s">
        <v>26</v>
      </c>
      <c r="C27" s="73" t="s">
        <v>37</v>
      </c>
      <c r="D27" s="132" t="s">
        <v>11</v>
      </c>
      <c r="E27" s="74"/>
      <c r="F27" s="75" t="s">
        <v>1</v>
      </c>
      <c r="G27" s="76" t="s">
        <v>8</v>
      </c>
      <c r="H27" s="77" t="s">
        <v>65</v>
      </c>
      <c r="I27" s="77" t="s">
        <v>66</v>
      </c>
      <c r="J27" s="77" t="s">
        <v>67</v>
      </c>
      <c r="K27" s="76" t="s">
        <v>56</v>
      </c>
      <c r="L27" s="78" t="s">
        <v>140</v>
      </c>
      <c r="M27" s="78" t="s">
        <v>166</v>
      </c>
      <c r="N27" s="78" t="s">
        <v>145</v>
      </c>
      <c r="O27" s="78" t="s">
        <v>146</v>
      </c>
      <c r="P27" s="76" t="s">
        <v>9</v>
      </c>
      <c r="Q27" s="72" t="s">
        <v>10</v>
      </c>
      <c r="R27" s="231" t="s">
        <v>7</v>
      </c>
      <c r="S27" s="80"/>
      <c r="T27" s="81" t="s">
        <v>57</v>
      </c>
      <c r="U27" s="81" t="s">
        <v>58</v>
      </c>
      <c r="V27" s="82"/>
      <c r="W27" s="82"/>
      <c r="X27" s="82"/>
      <c r="Y27" s="430" t="s">
        <v>175</v>
      </c>
      <c r="Z27" s="431"/>
      <c r="AA27" s="431"/>
      <c r="AB27" s="431"/>
      <c r="AC27" s="432"/>
      <c r="AD27" s="80"/>
      <c r="AE27" s="81" t="s">
        <v>57</v>
      </c>
      <c r="AF27" s="81" t="s">
        <v>58</v>
      </c>
      <c r="AG27" s="333" t="s">
        <v>47</v>
      </c>
      <c r="AH27" s="443"/>
      <c r="AI27" s="446"/>
      <c r="AJ27" s="428"/>
      <c r="AK27" s="84"/>
      <c r="AL27" s="255" t="s">
        <v>2</v>
      </c>
      <c r="AM27" s="257">
        <f>H28+H31</f>
        <v>13</v>
      </c>
      <c r="AN27" s="257">
        <f>I28+I31</f>
        <v>0</v>
      </c>
      <c r="AO27" s="257">
        <f>J28+J31</f>
        <v>12</v>
      </c>
      <c r="AP27" s="259">
        <f>K28+K31</f>
        <v>5</v>
      </c>
    </row>
    <row r="28" spans="1:42" ht="15.75" customHeight="1">
      <c r="A28" s="87" t="s">
        <v>19</v>
      </c>
      <c r="B28" s="266" t="str">
        <f>IF(AM28=1,AM26,IF(AN28=1,AN26,IF(AO28=1,AO26,IF(AP28=1,AP26))))</f>
        <v>N2</v>
      </c>
      <c r="C28" s="88" t="str">
        <f>L25</f>
        <v>C4</v>
      </c>
      <c r="D28" s="89" t="s">
        <v>194</v>
      </c>
      <c r="E28" s="90" t="s">
        <v>2</v>
      </c>
      <c r="F28" s="91">
        <v>15</v>
      </c>
      <c r="G28" s="92">
        <f>F28-F29</f>
        <v>5</v>
      </c>
      <c r="H28" s="93">
        <v>6</v>
      </c>
      <c r="I28" s="93">
        <v>0</v>
      </c>
      <c r="J28" s="93">
        <v>5</v>
      </c>
      <c r="K28" s="92">
        <f>F28-(H28+I28+J28)</f>
        <v>4</v>
      </c>
      <c r="L28" s="92">
        <f>H28+I28+J28</f>
        <v>11</v>
      </c>
      <c r="M28" s="94">
        <f>(J28/F28)</f>
        <v>0.3333333333333333</v>
      </c>
      <c r="N28" s="94">
        <f>I28/F28</f>
        <v>0</v>
      </c>
      <c r="O28" s="94">
        <f>H28/F28</f>
        <v>0.4</v>
      </c>
      <c r="P28" s="92">
        <f>F28+F29</f>
        <v>25</v>
      </c>
      <c r="Q28" s="95">
        <f>L28/P28</f>
        <v>0.44</v>
      </c>
      <c r="R28" s="232">
        <f>IF(AND(A28="g",B28="n2"),VLOOKUP(Q28,vol,2),IF(AND(A28="g",B28="n1"),VLOOKUP(Q28,VO,2),IF(AND(A28="g",B28="NA"),VLOOKUP(Q28,VOO,2),IF(AND(A28="f",B28="n2"),VLOOKUP(Q28,VOLF,2),IF(AND(A28="f",B28="n1"),VLOOKUP(Q28,VOF,2),IF(AND(A28="f",B28="NA"),VLOOKUP(Q28,VOO,2)))))))</f>
        <v>18</v>
      </c>
      <c r="S28" s="97" t="s">
        <v>2</v>
      </c>
      <c r="T28" s="81">
        <f>R28</f>
        <v>18</v>
      </c>
      <c r="U28" s="81">
        <f>R31</f>
        <v>20</v>
      </c>
      <c r="V28" s="82"/>
      <c r="W28" s="82"/>
      <c r="X28" s="82"/>
      <c r="Y28" s="433">
        <f>((T28+U28)/40)*9</f>
        <v>8.549999999999999</v>
      </c>
      <c r="Z28" s="434"/>
      <c r="AA28" s="434"/>
      <c r="AB28" s="434"/>
      <c r="AC28" s="435"/>
      <c r="AD28" s="97" t="s">
        <v>2</v>
      </c>
      <c r="AE28" s="98">
        <f>IF(A28="G",INDEX(Matrice_garçons,VLOOKUP(G28,NLigne_garçons,7),HLOOKUP(C28,NColonne_garçons,21)),INDEX(Matrice_filles,VLOOKUP(G28,NLigne_filles,8),HLOOKUP(C28,NColonne_filles,21)))</f>
        <v>13</v>
      </c>
      <c r="AF28" s="98">
        <f>IF(A31="G",INDEX(Matrice_garçons,VLOOKUP(G31,NLigne_garçons,7),HLOOKUP(C31,NColonne_garçons,21)),INDEX(Matrice_filles,VLOOKUP(G31,NLigne_filles,8),HLOOKUP(C31,NColonne_filles,21)))</f>
        <v>11.5</v>
      </c>
      <c r="AG28" s="99">
        <f>(AE28+AF28)/5.71</f>
        <v>4.2907180385288965</v>
      </c>
      <c r="AH28" s="443"/>
      <c r="AI28" s="446"/>
      <c r="AJ28" s="428"/>
      <c r="AK28" s="84"/>
      <c r="AL28" s="255" t="s">
        <v>126</v>
      </c>
      <c r="AM28" s="257">
        <f>RANK(AM27,AM27:AP27)</f>
        <v>1</v>
      </c>
      <c r="AN28" s="257">
        <f>RANK(AN27,AM27:AP27)</f>
        <v>4</v>
      </c>
      <c r="AO28" s="257">
        <f>RANK(AO27,AM27:AP27)</f>
        <v>2</v>
      </c>
      <c r="AP28" s="259">
        <f>RANK(AP27,AM27:AP27)</f>
        <v>3</v>
      </c>
    </row>
    <row r="29" spans="1:42" ht="15.75" customHeight="1" thickBot="1">
      <c r="A29" s="109" t="str">
        <f>H25</f>
        <v>F</v>
      </c>
      <c r="B29" s="267" t="str">
        <f>IF(AM30=1,AM26,IF(AN30=1,AN26,IF(AO30=1,AO26,IF(AP30=1,AP26))))</f>
        <v>NA</v>
      </c>
      <c r="C29" s="110" t="str">
        <f>L25</f>
        <v>C4</v>
      </c>
      <c r="D29" s="111" t="s">
        <v>196</v>
      </c>
      <c r="E29" s="112" t="s">
        <v>3</v>
      </c>
      <c r="F29" s="113">
        <v>10</v>
      </c>
      <c r="G29" s="114">
        <f>F29-F28</f>
        <v>-5</v>
      </c>
      <c r="H29" s="115">
        <v>0</v>
      </c>
      <c r="I29" s="115">
        <v>0</v>
      </c>
      <c r="J29" s="115">
        <v>10</v>
      </c>
      <c r="K29" s="114">
        <f>F29-(H29+I29+J29)</f>
        <v>0</v>
      </c>
      <c r="L29" s="114">
        <f>H29+I29+J29</f>
        <v>10</v>
      </c>
      <c r="M29" s="233">
        <f>(J29/F29)</f>
        <v>1</v>
      </c>
      <c r="N29" s="233">
        <f>I29/F29</f>
        <v>0</v>
      </c>
      <c r="O29" s="233">
        <f>H29/F29</f>
        <v>0</v>
      </c>
      <c r="P29" s="114">
        <f>P28</f>
        <v>25</v>
      </c>
      <c r="Q29" s="116">
        <f>L29/P29</f>
        <v>0.4</v>
      </c>
      <c r="R29" s="234">
        <f>IF(AND(A29="g",B29="n2"),VLOOKUP(Q29,vol,2),IF(AND(A29="g",B29="n1"),VLOOKUP(Q29,VO,2),IF(AND(A29="g",B29="NA"),VLOOKUP(Q29,VOO,2),IF(AND(A29="f",B29="n2"),VLOOKUP(Q29,VOLF,2),IF(AND(A29="f",B29="n1"),VLOOKUP(Q29,VOF,2),IF(AND(A29="f",B29="NA"),VLOOKUP(Q29,VOO,2)))))))</f>
        <v>9</v>
      </c>
      <c r="S29" s="97" t="s">
        <v>3</v>
      </c>
      <c r="T29" s="81">
        <f>R29</f>
        <v>9</v>
      </c>
      <c r="U29" s="81">
        <f>R34</f>
        <v>7</v>
      </c>
      <c r="V29" s="82"/>
      <c r="W29" s="82"/>
      <c r="X29" s="82"/>
      <c r="Y29" s="433">
        <f>((T29+U29)/40)*9</f>
        <v>3.6</v>
      </c>
      <c r="Z29" s="434"/>
      <c r="AA29" s="434"/>
      <c r="AB29" s="434"/>
      <c r="AC29" s="435"/>
      <c r="AD29" s="97" t="s">
        <v>3</v>
      </c>
      <c r="AE29" s="98">
        <f>IF(A29="G",INDEX(Matrice_garçons,VLOOKUP(G29,NLigne_garçons,7),HLOOKUP(C29,NColonne_garçons,21)),INDEX(Matrice_filles,VLOOKUP(G29,NLigne_filles,8),HLOOKUP(C29,NColonne_filles,21)))</f>
        <v>11.5</v>
      </c>
      <c r="AF29" s="98">
        <f>IF(A34="G",INDEX(Matrice_garçons,VLOOKUP(G34,NLigne_garçons,7),HLOOKUP(C34,NColonne_garçons,21)),INDEX(Matrice_filles,VLOOKUP(G34,NLigne_filles,8),HLOOKUP(C34,NColonne_filles,21)))</f>
        <v>11</v>
      </c>
      <c r="AG29" s="99">
        <f>(AE29+AF29)/5.71</f>
        <v>3.9404553415061296</v>
      </c>
      <c r="AH29" s="443"/>
      <c r="AI29" s="446"/>
      <c r="AJ29" s="428"/>
      <c r="AK29" s="84"/>
      <c r="AL29" s="255" t="s">
        <v>3</v>
      </c>
      <c r="AM29" s="257">
        <f>H29+H34</f>
        <v>0</v>
      </c>
      <c r="AN29" s="257">
        <f>I29+I34</f>
        <v>0</v>
      </c>
      <c r="AO29" s="257">
        <f>J29+J34</f>
        <v>14</v>
      </c>
      <c r="AP29" s="259">
        <f>K29+K34</f>
        <v>1</v>
      </c>
    </row>
    <row r="30" spans="1:42" ht="15.75" customHeight="1" thickBot="1">
      <c r="A30" s="100" t="s">
        <v>25</v>
      </c>
      <c r="B30" s="76" t="s">
        <v>26</v>
      </c>
      <c r="C30" s="73" t="s">
        <v>37</v>
      </c>
      <c r="D30" s="133" t="s">
        <v>12</v>
      </c>
      <c r="E30" s="101"/>
      <c r="F30" s="75" t="s">
        <v>1</v>
      </c>
      <c r="G30" s="76" t="s">
        <v>8</v>
      </c>
      <c r="H30" s="77" t="s">
        <v>65</v>
      </c>
      <c r="I30" s="77" t="s">
        <v>66</v>
      </c>
      <c r="J30" s="77" t="s">
        <v>67</v>
      </c>
      <c r="K30" s="76" t="s">
        <v>56</v>
      </c>
      <c r="L30" s="78" t="s">
        <v>140</v>
      </c>
      <c r="M30" s="78" t="s">
        <v>166</v>
      </c>
      <c r="N30" s="78" t="s">
        <v>145</v>
      </c>
      <c r="O30" s="78" t="s">
        <v>146</v>
      </c>
      <c r="P30" s="73" t="s">
        <v>9</v>
      </c>
      <c r="Q30" s="102" t="s">
        <v>10</v>
      </c>
      <c r="R30" s="231" t="s">
        <v>7</v>
      </c>
      <c r="S30" s="103" t="s">
        <v>4</v>
      </c>
      <c r="T30" s="104">
        <f>R32</f>
        <v>8.5</v>
      </c>
      <c r="U30" s="104">
        <f>R35</f>
        <v>10</v>
      </c>
      <c r="V30" s="105"/>
      <c r="W30" s="105"/>
      <c r="X30" s="105"/>
      <c r="Y30" s="433">
        <f>((T30+U30)/40)*9</f>
        <v>4.1625000000000005</v>
      </c>
      <c r="Z30" s="434"/>
      <c r="AA30" s="434"/>
      <c r="AB30" s="434"/>
      <c r="AC30" s="435"/>
      <c r="AD30" s="106" t="s">
        <v>4</v>
      </c>
      <c r="AE30" s="128">
        <f>IF(A32="G",INDEX(Matrice_garçons,VLOOKUP(G32,NLigne_garçons,7),HLOOKUP(C32,NColonne_garçons,21)),INDEX(Matrice_filles,VLOOKUP(G32,NLigne_filles,8),HLOOKUP(C32,NColonne_filles,21)))</f>
        <v>13</v>
      </c>
      <c r="AF30" s="128">
        <f>IF(A35="G",INDEX(Matrice_garçons,VLOOKUP(G35,NLigne_garçons,7),HLOOKUP(C35,NColonne_garçons,21)),INDEX(Matrice_filles,VLOOKUP(G35,NLigne_filles,8),HLOOKUP(C35,NColonne_filles,21)))</f>
        <v>16</v>
      </c>
      <c r="AG30" s="129">
        <f>(AE30+AF30)/5.71</f>
        <v>5.078809106830122</v>
      </c>
      <c r="AH30" s="444"/>
      <c r="AI30" s="447"/>
      <c r="AJ30" s="429"/>
      <c r="AK30" s="70"/>
      <c r="AL30" s="255" t="s">
        <v>126</v>
      </c>
      <c r="AM30" s="257">
        <f>RANK(AM29,AM29:AP29)</f>
        <v>3</v>
      </c>
      <c r="AN30" s="257">
        <f>RANK(AN29,AM29:AP29)</f>
        <v>3</v>
      </c>
      <c r="AO30" s="257">
        <f>RANK(AO29,AM29:AP29)</f>
        <v>1</v>
      </c>
      <c r="AP30" s="259">
        <f>RANK(AP29,AM29:AP29)</f>
        <v>2</v>
      </c>
    </row>
    <row r="31" spans="1:42" ht="15.75" customHeight="1">
      <c r="A31" s="87" t="str">
        <f>A28</f>
        <v>G</v>
      </c>
      <c r="B31" s="266" t="str">
        <f>IF(AM28=1,AM26,IF(AN28=1,AN26,IF(AO28=1,AO26,IF(AP28=1,AP26))))</f>
        <v>N2</v>
      </c>
      <c r="C31" s="107" t="str">
        <f>C28</f>
        <v>C4</v>
      </c>
      <c r="D31" s="108" t="str">
        <f>D28</f>
        <v>GUAN</v>
      </c>
      <c r="E31" s="90" t="s">
        <v>2</v>
      </c>
      <c r="F31" s="91">
        <v>15</v>
      </c>
      <c r="G31" s="92">
        <f>F31-F32</f>
        <v>2</v>
      </c>
      <c r="H31" s="93">
        <v>7</v>
      </c>
      <c r="I31" s="93">
        <v>0</v>
      </c>
      <c r="J31" s="93">
        <v>7</v>
      </c>
      <c r="K31" s="92">
        <f>F31-(H31+I31+J31)</f>
        <v>1</v>
      </c>
      <c r="L31" s="92">
        <f>H31+I31+J31</f>
        <v>14</v>
      </c>
      <c r="M31" s="94">
        <f>(J31/F31)</f>
        <v>0.4666666666666667</v>
      </c>
      <c r="N31" s="94">
        <f>I31/F31</f>
        <v>0</v>
      </c>
      <c r="O31" s="94">
        <f>H31/F31</f>
        <v>0.4666666666666667</v>
      </c>
      <c r="P31" s="92">
        <f>F31+F32</f>
        <v>28</v>
      </c>
      <c r="Q31" s="95">
        <f>L31/P31</f>
        <v>0.5</v>
      </c>
      <c r="R31" s="96">
        <f>IF(AND(A31="g",B31="n2"),VLOOKUP(Q31,vol,2),IF(AND(A31="g",B31="n1"),VLOOKUP(Q31,VO,2),IF(AND(A31="g",B31="NA"),VLOOKUP(Q31,VOO,2),IF(AND(A31="f",B31="n2"),VLOOKUP(Q31,VOLF,2),IF(AND(A31="f",B31="n1"),VLOOKUP(Q31,VOF,2),IF(AND(A31="f",B31="NA"),VLOOKUP(Q31,VOO,2)))))))</f>
        <v>20</v>
      </c>
      <c r="S31" s="376" t="s">
        <v>62</v>
      </c>
      <c r="T31" s="377"/>
      <c r="U31" s="377"/>
      <c r="V31" s="377"/>
      <c r="W31" s="377"/>
      <c r="X31" s="377"/>
      <c r="Y31" s="377"/>
      <c r="Z31" s="377"/>
      <c r="AA31" s="377"/>
      <c r="AB31" s="377"/>
      <c r="AC31" s="377"/>
      <c r="AD31" s="378"/>
      <c r="AE31" s="421" t="s">
        <v>46</v>
      </c>
      <c r="AF31" s="422"/>
      <c r="AG31" s="425" t="s">
        <v>175</v>
      </c>
      <c r="AH31" s="425" t="s">
        <v>47</v>
      </c>
      <c r="AI31" s="415" t="s">
        <v>176</v>
      </c>
      <c r="AJ31" s="417" t="s">
        <v>23</v>
      </c>
      <c r="AL31" s="255" t="s">
        <v>4</v>
      </c>
      <c r="AM31" s="257">
        <f>H32+H35</f>
        <v>0</v>
      </c>
      <c r="AN31" s="257">
        <f>I32+I35</f>
        <v>0</v>
      </c>
      <c r="AO31" s="257">
        <f>J32+J35</f>
        <v>22</v>
      </c>
      <c r="AP31" s="259">
        <f>K32+K35</f>
        <v>6</v>
      </c>
    </row>
    <row r="32" spans="1:42" ht="15.75" customHeight="1" thickBot="1">
      <c r="A32" s="276" t="str">
        <f>H25</f>
        <v>F</v>
      </c>
      <c r="B32" s="277" t="str">
        <f>IF(AM32=1,AM26,IF(AN32=1,AN26,IF(AO32=1,AO26,IF(AP32=1,AP26))))</f>
        <v>NA</v>
      </c>
      <c r="C32" s="285" t="str">
        <f>L25</f>
        <v>C4</v>
      </c>
      <c r="D32" s="278" t="s">
        <v>195</v>
      </c>
      <c r="E32" s="279" t="s">
        <v>4</v>
      </c>
      <c r="F32" s="280">
        <v>13</v>
      </c>
      <c r="G32" s="281">
        <f>F32-F31</f>
        <v>-2</v>
      </c>
      <c r="H32" s="282">
        <v>0</v>
      </c>
      <c r="I32" s="282">
        <v>0</v>
      </c>
      <c r="J32" s="282">
        <v>10</v>
      </c>
      <c r="K32" s="281">
        <f>F32-(H32+I32+J32)</f>
        <v>3</v>
      </c>
      <c r="L32" s="281">
        <f>H32+I32+J32</f>
        <v>10</v>
      </c>
      <c r="M32" s="233">
        <f>(J32/F32)</f>
        <v>0.7692307692307693</v>
      </c>
      <c r="N32" s="233">
        <f>I32/F32</f>
        <v>0</v>
      </c>
      <c r="O32" s="233">
        <f>H32/F32</f>
        <v>0</v>
      </c>
      <c r="P32" s="281">
        <f>P31</f>
        <v>28</v>
      </c>
      <c r="Q32" s="283">
        <f>L32/P32</f>
        <v>0.35714285714285715</v>
      </c>
      <c r="R32" s="284">
        <f>IF(AND(A32="g",B32="n2"),VLOOKUP(Q32,vol,2),IF(AND(A32="g",B32="n1"),VLOOKUP(Q32,VO,2),IF(AND(A32="g",B32="NA"),VLOOKUP(Q32,VOO,2),IF(AND(A32="f",B32="n2"),VLOOKUP(Q32,VOLF,2),IF(AND(A32="f",B32="n1"),VLOOKUP(Q32,VOF,2),IF(AND(A32="f",B32="NA"),VLOOKUP(Q32,VOO,2)))))))</f>
        <v>8.5</v>
      </c>
      <c r="S32" s="80"/>
      <c r="T32" s="330" t="s">
        <v>167</v>
      </c>
      <c r="U32" s="90" t="s">
        <v>7</v>
      </c>
      <c r="V32" s="90"/>
      <c r="W32" s="90"/>
      <c r="X32" s="90"/>
      <c r="Y32" s="330" t="s">
        <v>168</v>
      </c>
      <c r="Z32" s="90"/>
      <c r="AA32" s="90"/>
      <c r="AB32" s="130"/>
      <c r="AC32" s="130" t="s">
        <v>7</v>
      </c>
      <c r="AD32" s="334" t="s">
        <v>176</v>
      </c>
      <c r="AE32" s="423"/>
      <c r="AF32" s="424"/>
      <c r="AG32" s="426"/>
      <c r="AH32" s="426"/>
      <c r="AI32" s="416"/>
      <c r="AJ32" s="418"/>
      <c r="AL32" s="256" t="s">
        <v>126</v>
      </c>
      <c r="AM32" s="260">
        <f>RANK(AM31,AM31:AP31)</f>
        <v>3</v>
      </c>
      <c r="AN32" s="260">
        <f>RANK(AN31,AM31:AP31)</f>
        <v>3</v>
      </c>
      <c r="AO32" s="260">
        <f>RANK(AO31,AM31:AP31)</f>
        <v>1</v>
      </c>
      <c r="AP32" s="261">
        <f>RANK(AP31,AM31:AP31)</f>
        <v>2</v>
      </c>
    </row>
    <row r="33" spans="1:42" ht="15.75" customHeight="1">
      <c r="A33" s="100" t="s">
        <v>25</v>
      </c>
      <c r="B33" s="76" t="s">
        <v>26</v>
      </c>
      <c r="C33" s="73" t="s">
        <v>37</v>
      </c>
      <c r="D33" s="133" t="s">
        <v>13</v>
      </c>
      <c r="E33" s="101"/>
      <c r="F33" s="75" t="s">
        <v>1</v>
      </c>
      <c r="G33" s="76" t="s">
        <v>8</v>
      </c>
      <c r="H33" s="77" t="s">
        <v>65</v>
      </c>
      <c r="I33" s="77" t="s">
        <v>66</v>
      </c>
      <c r="J33" s="77" t="s">
        <v>67</v>
      </c>
      <c r="K33" s="76" t="s">
        <v>56</v>
      </c>
      <c r="L33" s="78" t="s">
        <v>140</v>
      </c>
      <c r="M33" s="78" t="s">
        <v>166</v>
      </c>
      <c r="N33" s="78" t="s">
        <v>145</v>
      </c>
      <c r="O33" s="78" t="s">
        <v>146</v>
      </c>
      <c r="P33" s="73" t="s">
        <v>9</v>
      </c>
      <c r="Q33" s="102" t="s">
        <v>10</v>
      </c>
      <c r="R33" s="231" t="s">
        <v>7</v>
      </c>
      <c r="S33" s="97" t="s">
        <v>2</v>
      </c>
      <c r="T33" s="117" t="s">
        <v>147</v>
      </c>
      <c r="U33" s="118">
        <f>MAX(V33:X33)</f>
        <v>4</v>
      </c>
      <c r="V33" s="119" t="b">
        <f>IF(T33="P",VLOOKUP(M28,'BAREMES TT'!$AI$4:$AL$25,2))</f>
        <v>0</v>
      </c>
      <c r="W33" s="119" t="b">
        <f>IF(T33="F",VLOOKUP(N28,'BAREMES TT'!$AI$4:$AL$25,3))</f>
        <v>0</v>
      </c>
      <c r="X33" s="119">
        <f>IF(T33="E",VLOOKUP(O28,'BAREMES TT'!$AI$4:$AL$25,4))</f>
        <v>4</v>
      </c>
      <c r="Y33" s="117" t="s">
        <v>147</v>
      </c>
      <c r="Z33" s="119" t="b">
        <f>IF(Y33="P",VLOOKUP(M31,'BAREMES TT'!$AI$4:$AL$25,2))</f>
        <v>0</v>
      </c>
      <c r="AA33" s="119" t="b">
        <f>IF(Y33="F",VLOOKUP(N31,'BAREMES TT'!$AI$4:$AL$25,3))</f>
        <v>0</v>
      </c>
      <c r="AB33" s="119">
        <f>IF(Y33="E",VLOOKUP(O31,'BAREMES TT'!$AI$4:$AL$25,4))</f>
        <v>4</v>
      </c>
      <c r="AC33" s="118">
        <f>MAX(Z33:AB33)</f>
        <v>4</v>
      </c>
      <c r="AD33" s="131">
        <f>(AC33+U33)/2</f>
        <v>4</v>
      </c>
      <c r="AE33" s="419" t="str">
        <f>D28</f>
        <v>GUAN</v>
      </c>
      <c r="AF33" s="420"/>
      <c r="AG33" s="134">
        <f>Y28</f>
        <v>8.549999999999999</v>
      </c>
      <c r="AH33" s="134">
        <f>AG28</f>
        <v>4.2907180385288965</v>
      </c>
      <c r="AI33" s="135">
        <f>AD33</f>
        <v>4</v>
      </c>
      <c r="AJ33" s="140">
        <f>AG33+AH33+AI33</f>
        <v>16.840718038528895</v>
      </c>
      <c r="AL33" s="275"/>
      <c r="AM33" s="63"/>
      <c r="AN33" s="63"/>
      <c r="AO33" s="63"/>
      <c r="AP33" s="63"/>
    </row>
    <row r="34" spans="1:42" ht="15.75" customHeight="1">
      <c r="A34" s="87" t="str">
        <f>A29</f>
        <v>F</v>
      </c>
      <c r="B34" s="88" t="str">
        <f>B29</f>
        <v>NA</v>
      </c>
      <c r="C34" s="88" t="str">
        <f>C29</f>
        <v>C4</v>
      </c>
      <c r="D34" s="108" t="str">
        <f>D29</f>
        <v>NOLWENN</v>
      </c>
      <c r="E34" s="90" t="s">
        <v>3</v>
      </c>
      <c r="F34" s="91">
        <v>5</v>
      </c>
      <c r="G34" s="92">
        <f>F34-F35</f>
        <v>-10</v>
      </c>
      <c r="H34" s="93">
        <v>0</v>
      </c>
      <c r="I34" s="93">
        <v>0</v>
      </c>
      <c r="J34" s="93">
        <v>4</v>
      </c>
      <c r="K34" s="92">
        <f>F34-(H34+I34+J34)</f>
        <v>1</v>
      </c>
      <c r="L34" s="92">
        <f>H34+I34+J34</f>
        <v>4</v>
      </c>
      <c r="M34" s="94">
        <f>(J34/F34)</f>
        <v>0.8</v>
      </c>
      <c r="N34" s="94">
        <f>I34/F34</f>
        <v>0</v>
      </c>
      <c r="O34" s="94">
        <f>H34/F34</f>
        <v>0</v>
      </c>
      <c r="P34" s="92">
        <f>F34+F35</f>
        <v>20</v>
      </c>
      <c r="Q34" s="95">
        <f>L34/P34</f>
        <v>0.2</v>
      </c>
      <c r="R34" s="232">
        <f>IF(AND(A34="g",B34="n2"),VLOOKUP(Q34,vol,2),IF(AND(A34="g",B34="n1"),VLOOKUP(Q34,VO,2),IF(AND(A34="g",B34="NA"),VLOOKUP(Q34,VOO,2),IF(AND(A34="f",B34="n2"),VLOOKUP(Q34,VOLF,2),IF(AND(A34="f",B34="n1"),VLOOKUP(Q34,VOF,2),IF(AND(A34="f",B34="NA"),VLOOKUP(Q34,VOO,2)))))))</f>
        <v>7</v>
      </c>
      <c r="S34" s="97" t="s">
        <v>3</v>
      </c>
      <c r="T34" s="117" t="s">
        <v>148</v>
      </c>
      <c r="U34" s="118">
        <f>MAX(V34:X34)</f>
        <v>4</v>
      </c>
      <c r="V34" s="119">
        <f>IF(T34="P",VLOOKUP(M29,'BAREMES TT'!$AI$4:$AL$25,2))</f>
        <v>4</v>
      </c>
      <c r="W34" s="119" t="b">
        <f>IF(T34="F",VLOOKUP(N29,'BAREMES TT'!$AI$4:$AL$25,3))</f>
        <v>0</v>
      </c>
      <c r="X34" s="119" t="b">
        <f>IF(T34="E",VLOOKUP(O29,'BAREMES TT'!$AI$4:$AL$25,4))</f>
        <v>0</v>
      </c>
      <c r="Y34" s="117" t="s">
        <v>148</v>
      </c>
      <c r="Z34" s="119">
        <f>IF(Y34="P",VLOOKUP(M34,'BAREMES TT'!$AI$4:$AL$25,2))</f>
        <v>4</v>
      </c>
      <c r="AA34" s="119" t="b">
        <f>IF(Y34="F",VLOOKUP(N34,'BAREMES TT'!$AI$4:$AL$25,3))</f>
        <v>0</v>
      </c>
      <c r="AB34" s="119" t="b">
        <f>IF(Y34="E",VLOOKUP(O34,'BAREMES TT'!$AI$4:$AL$25,4))</f>
        <v>0</v>
      </c>
      <c r="AC34" s="118">
        <f>MAX(Z34:AB34)</f>
        <v>4</v>
      </c>
      <c r="AD34" s="120">
        <f>(AC34+U34)/2</f>
        <v>4</v>
      </c>
      <c r="AE34" s="419" t="str">
        <f>D29</f>
        <v>NOLWENN</v>
      </c>
      <c r="AF34" s="420"/>
      <c r="AG34" s="134">
        <f>Y29</f>
        <v>3.6</v>
      </c>
      <c r="AH34" s="134">
        <f>AG29</f>
        <v>3.9404553415061296</v>
      </c>
      <c r="AI34" s="135">
        <f>AD34</f>
        <v>4</v>
      </c>
      <c r="AJ34" s="140">
        <f>AG34+AH34+AI34</f>
        <v>11.54045534150613</v>
      </c>
      <c r="AL34" s="262"/>
      <c r="AM34" s="63"/>
      <c r="AN34" s="63"/>
      <c r="AO34" s="63"/>
      <c r="AP34" s="63"/>
    </row>
    <row r="35" spans="1:36" ht="15.75" customHeight="1" thickBot="1">
      <c r="A35" s="109" t="str">
        <f>A32</f>
        <v>F</v>
      </c>
      <c r="B35" s="110" t="str">
        <f>B32</f>
        <v>NA</v>
      </c>
      <c r="C35" s="110" t="str">
        <f>C32</f>
        <v>C4</v>
      </c>
      <c r="D35" s="122" t="str">
        <f>D32</f>
        <v>MATHILDE</v>
      </c>
      <c r="E35" s="112" t="s">
        <v>4</v>
      </c>
      <c r="F35" s="113">
        <v>15</v>
      </c>
      <c r="G35" s="114">
        <f>F35-F34</f>
        <v>10</v>
      </c>
      <c r="H35" s="115">
        <v>0</v>
      </c>
      <c r="I35" s="115">
        <v>0</v>
      </c>
      <c r="J35" s="115">
        <v>12</v>
      </c>
      <c r="K35" s="114">
        <f>F35-(H35+I35+J35)</f>
        <v>3</v>
      </c>
      <c r="L35" s="114">
        <f>H35+I35+J35</f>
        <v>12</v>
      </c>
      <c r="M35" s="233">
        <f>(J35/F35)</f>
        <v>0.8</v>
      </c>
      <c r="N35" s="233">
        <f>I35/F35</f>
        <v>0</v>
      </c>
      <c r="O35" s="233">
        <f>H35/F35</f>
        <v>0</v>
      </c>
      <c r="P35" s="114">
        <f>P34</f>
        <v>20</v>
      </c>
      <c r="Q35" s="116">
        <f>L35/P35</f>
        <v>0.6</v>
      </c>
      <c r="R35" s="234">
        <f>IF(AND(A35="g",B35="n2"),VLOOKUP(Q35,vol,2),IF(AND(A35="g",B35="n1"),VLOOKUP(Q35,VO,2),IF(AND(A35="g",B35="NA"),VLOOKUP(Q35,VOO,2),IF(AND(A35="f",B35="n2"),VLOOKUP(Q35,VOLF,2),IF(AND(A35="f",B35="n1"),VLOOKUP(Q35,VOF,2),IF(AND(A35="f",B35="NA"),VLOOKUP(Q35,VOO,2)))))))</f>
        <v>10</v>
      </c>
      <c r="S35" s="106" t="s">
        <v>4</v>
      </c>
      <c r="T35" s="123" t="s">
        <v>148</v>
      </c>
      <c r="U35" s="124">
        <f>MAX(V35:X35)</f>
        <v>4</v>
      </c>
      <c r="V35" s="125">
        <f>IF(T35="P",VLOOKUP(M32,'BAREMES TT'!$AI$4:$AL$25,2))</f>
        <v>4</v>
      </c>
      <c r="W35" s="125" t="b">
        <f>IF(T35="F",VLOOKUP(N32,'BAREMES TT'!$AI$4:$AL$25,3))</f>
        <v>0</v>
      </c>
      <c r="X35" s="125" t="b">
        <f>IF(T35="E",VLOOKUP(O32,'BAREMES TT'!$AI$4:$AL$25,4))</f>
        <v>0</v>
      </c>
      <c r="Y35" s="123" t="s">
        <v>148</v>
      </c>
      <c r="Z35" s="125">
        <f>IF(Y35="P",VLOOKUP(M35,'BAREMES TT'!$AI$4:$AL$25,2))</f>
        <v>4</v>
      </c>
      <c r="AA35" s="125" t="b">
        <f>IF(Y35="F",VLOOKUP(N35,'BAREMES TT'!$AI$4:$AL$25,3))</f>
        <v>0</v>
      </c>
      <c r="AB35" s="125" t="b">
        <f>IF(Y35="E",VLOOKUP(O35,'BAREMES TT'!$AI$4:$AL$25,4))</f>
        <v>0</v>
      </c>
      <c r="AC35" s="124">
        <f>MAX(Z35:AB35)</f>
        <v>4</v>
      </c>
      <c r="AD35" s="126">
        <f>(AC35+U35)/2</f>
        <v>4</v>
      </c>
      <c r="AE35" s="413" t="str">
        <f>D32</f>
        <v>MATHILDE</v>
      </c>
      <c r="AF35" s="414"/>
      <c r="AG35" s="136">
        <f>Y30</f>
        <v>4.1625000000000005</v>
      </c>
      <c r="AH35" s="136">
        <f>AG30</f>
        <v>5.078809106830122</v>
      </c>
      <c r="AI35" s="137">
        <f>AD35</f>
        <v>4</v>
      </c>
      <c r="AJ35" s="141">
        <f>AG35+AH35+AI35</f>
        <v>13.241309106830123</v>
      </c>
    </row>
    <row r="36" ht="15.75" thickBot="1">
      <c r="AI36" s="63"/>
    </row>
    <row r="37" spans="1:36" ht="34.5" customHeight="1" thickBot="1">
      <c r="A37" s="366" t="s">
        <v>45</v>
      </c>
      <c r="B37" s="367"/>
      <c r="C37" s="367"/>
      <c r="D37" s="367"/>
      <c r="E37" s="367"/>
      <c r="F37" s="368"/>
      <c r="G37" s="142" t="s">
        <v>79</v>
      </c>
      <c r="H37" s="143" t="s">
        <v>20</v>
      </c>
      <c r="I37" s="268"/>
      <c r="J37" s="448" t="s">
        <v>63</v>
      </c>
      <c r="K37" s="449"/>
      <c r="L37" s="143" t="s">
        <v>42</v>
      </c>
      <c r="M37" s="59"/>
      <c r="N37" s="59"/>
      <c r="O37" s="59"/>
      <c r="Q37" s="450" t="s">
        <v>68</v>
      </c>
      <c r="R37" s="451"/>
      <c r="S37" s="451"/>
      <c r="T37" s="451"/>
      <c r="U37" s="451"/>
      <c r="V37" s="451"/>
      <c r="W37" s="451"/>
      <c r="X37" s="451"/>
      <c r="Y37" s="452"/>
      <c r="Z37" s="61"/>
      <c r="AA37" s="61"/>
      <c r="AB37" s="61"/>
      <c r="AD37" s="453"/>
      <c r="AE37" s="453"/>
      <c r="AF37" s="454"/>
      <c r="AG37" s="454"/>
      <c r="AH37" s="454"/>
      <c r="AI37" s="454"/>
      <c r="AJ37" s="454"/>
    </row>
    <row r="38" spans="1:42" ht="15.75" customHeight="1" thickBot="1">
      <c r="A38" s="62" t="s">
        <v>24</v>
      </c>
      <c r="B38" s="63"/>
      <c r="C38" s="63"/>
      <c r="D38" s="127"/>
      <c r="E38" s="63"/>
      <c r="F38" s="63"/>
      <c r="G38" s="64"/>
      <c r="H38" s="65">
        <v>1</v>
      </c>
      <c r="I38" s="65">
        <v>2</v>
      </c>
      <c r="J38" s="65">
        <v>3</v>
      </c>
      <c r="K38" s="66"/>
      <c r="L38" s="67" t="s">
        <v>0</v>
      </c>
      <c r="M38" s="67"/>
      <c r="N38" s="67"/>
      <c r="O38" s="67"/>
      <c r="P38" s="63"/>
      <c r="Q38" s="63"/>
      <c r="R38" s="63"/>
      <c r="S38" s="436" t="s">
        <v>61</v>
      </c>
      <c r="T38" s="437"/>
      <c r="U38" s="437"/>
      <c r="V38" s="437"/>
      <c r="W38" s="437"/>
      <c r="X38" s="437"/>
      <c r="Y38" s="437"/>
      <c r="Z38" s="437"/>
      <c r="AA38" s="437"/>
      <c r="AB38" s="437"/>
      <c r="AC38" s="438"/>
      <c r="AD38" s="439" t="s">
        <v>60</v>
      </c>
      <c r="AE38" s="440"/>
      <c r="AF38" s="440"/>
      <c r="AG38" s="441"/>
      <c r="AH38" s="442"/>
      <c r="AI38" s="445"/>
      <c r="AJ38" s="427">
        <v>4</v>
      </c>
      <c r="AK38" s="68"/>
      <c r="AL38" s="258"/>
      <c r="AM38" s="264" t="s">
        <v>5</v>
      </c>
      <c r="AN38" s="264" t="s">
        <v>6</v>
      </c>
      <c r="AO38" s="264" t="s">
        <v>130</v>
      </c>
      <c r="AP38" s="265" t="s">
        <v>130</v>
      </c>
    </row>
    <row r="39" spans="1:42" ht="15.75" customHeight="1">
      <c r="A39" s="71" t="s">
        <v>25</v>
      </c>
      <c r="B39" s="72" t="s">
        <v>26</v>
      </c>
      <c r="C39" s="73" t="s">
        <v>37</v>
      </c>
      <c r="D39" s="132" t="s">
        <v>11</v>
      </c>
      <c r="E39" s="74"/>
      <c r="F39" s="75" t="s">
        <v>1</v>
      </c>
      <c r="G39" s="76" t="s">
        <v>8</v>
      </c>
      <c r="H39" s="77" t="s">
        <v>65</v>
      </c>
      <c r="I39" s="77" t="s">
        <v>66</v>
      </c>
      <c r="J39" s="77" t="s">
        <v>67</v>
      </c>
      <c r="K39" s="76" t="s">
        <v>56</v>
      </c>
      <c r="L39" s="78" t="s">
        <v>140</v>
      </c>
      <c r="M39" s="78" t="s">
        <v>166</v>
      </c>
      <c r="N39" s="78" t="s">
        <v>145</v>
      </c>
      <c r="O39" s="78" t="s">
        <v>146</v>
      </c>
      <c r="P39" s="76" t="s">
        <v>9</v>
      </c>
      <c r="Q39" s="72" t="s">
        <v>10</v>
      </c>
      <c r="R39" s="231" t="s">
        <v>7</v>
      </c>
      <c r="S39" s="80"/>
      <c r="T39" s="81" t="s">
        <v>57</v>
      </c>
      <c r="U39" s="81" t="s">
        <v>58</v>
      </c>
      <c r="V39" s="82"/>
      <c r="W39" s="82"/>
      <c r="X39" s="82"/>
      <c r="Y39" s="430" t="s">
        <v>175</v>
      </c>
      <c r="Z39" s="431"/>
      <c r="AA39" s="431"/>
      <c r="AB39" s="431"/>
      <c r="AC39" s="432"/>
      <c r="AD39" s="80"/>
      <c r="AE39" s="81" t="s">
        <v>57</v>
      </c>
      <c r="AF39" s="81" t="s">
        <v>58</v>
      </c>
      <c r="AG39" s="333" t="s">
        <v>47</v>
      </c>
      <c r="AH39" s="443"/>
      <c r="AI39" s="446"/>
      <c r="AJ39" s="428"/>
      <c r="AK39" s="84"/>
      <c r="AL39" s="255" t="s">
        <v>2</v>
      </c>
      <c r="AM39" s="257">
        <f>H40+H43</f>
        <v>3</v>
      </c>
      <c r="AN39" s="257">
        <f>I40+I43</f>
        <v>7</v>
      </c>
      <c r="AO39" s="257">
        <f>J40+J43</f>
        <v>9</v>
      </c>
      <c r="AP39" s="259">
        <f>K40+K43</f>
        <v>7</v>
      </c>
    </row>
    <row r="40" spans="1:42" ht="15.75" customHeight="1">
      <c r="A40" s="87" t="s">
        <v>19</v>
      </c>
      <c r="B40" s="266" t="str">
        <f>IF(AM40=1,AM38,IF(AN40=1,AN38,IF(AO40=1,AO38,IF(AP40=1,AP38))))</f>
        <v>NA</v>
      </c>
      <c r="C40" s="88" t="str">
        <f>L37</f>
        <v>C3</v>
      </c>
      <c r="D40" s="89" t="s">
        <v>197</v>
      </c>
      <c r="E40" s="90" t="s">
        <v>2</v>
      </c>
      <c r="F40" s="91">
        <v>11</v>
      </c>
      <c r="G40" s="92">
        <f>F40-F41</f>
        <v>-4</v>
      </c>
      <c r="H40" s="93">
        <v>1</v>
      </c>
      <c r="I40" s="93">
        <v>2</v>
      </c>
      <c r="J40" s="93">
        <v>6</v>
      </c>
      <c r="K40" s="92">
        <f>F40-(H40+I40+J40)</f>
        <v>2</v>
      </c>
      <c r="L40" s="92">
        <f>H40+I40+J40</f>
        <v>9</v>
      </c>
      <c r="M40" s="94">
        <f>(J40/F40)</f>
        <v>0.5454545454545454</v>
      </c>
      <c r="N40" s="94">
        <f>I40/F40</f>
        <v>0.18181818181818182</v>
      </c>
      <c r="O40" s="94">
        <f>H40/F40</f>
        <v>0.09090909090909091</v>
      </c>
      <c r="P40" s="92">
        <f>F40+F41</f>
        <v>26</v>
      </c>
      <c r="Q40" s="95">
        <f>L40/P40</f>
        <v>0.34615384615384615</v>
      </c>
      <c r="R40" s="232">
        <f>IF(AND(A40="g",B40="n2"),VLOOKUP(Q40,vol,2),IF(AND(A40="g",B40="n1"),VLOOKUP(Q40,VO,2),IF(AND(A40="g",B40="NA"),VLOOKUP(Q40,VOO,2),IF(AND(A40="f",B40="n2"),VLOOKUP(Q40,VOLF,2),IF(AND(A40="f",B40="n1"),VLOOKUP(Q40,VOF,2),IF(AND(A40="f",B40="NA"),VLOOKUP(Q40,VOO,2)))))))</f>
        <v>8</v>
      </c>
      <c r="S40" s="97" t="s">
        <v>2</v>
      </c>
      <c r="T40" s="81">
        <f>R40</f>
        <v>8</v>
      </c>
      <c r="U40" s="81">
        <f>R43</f>
        <v>9</v>
      </c>
      <c r="V40" s="82"/>
      <c r="W40" s="82"/>
      <c r="X40" s="82"/>
      <c r="Y40" s="433">
        <f>((T40+U40)/40)*9</f>
        <v>3.8249999999999997</v>
      </c>
      <c r="Z40" s="434"/>
      <c r="AA40" s="434"/>
      <c r="AB40" s="434"/>
      <c r="AC40" s="435"/>
      <c r="AD40" s="97" t="s">
        <v>2</v>
      </c>
      <c r="AE40" s="98">
        <f>IF(A40="G",INDEX(Matrice_garçons,VLOOKUP(G40,NLigne_garçons,7),HLOOKUP(C40,NColonne_garçons,21)),INDEX(Matrice_filles,VLOOKUP(G40,NLigne_filles,8),HLOOKUP(C40,NColonne_filles,21)))</f>
        <v>6</v>
      </c>
      <c r="AF40" s="98">
        <f>IF(A43="G",INDEX(Matrice_garçons,VLOOKUP(G43,NLigne_garçons,7),HLOOKUP(C43,NColonne_garçons,21)),INDEX(Matrice_filles,VLOOKUP(G43,NLigne_filles,8),HLOOKUP(C43,NColonne_filles,21)))</f>
        <v>10</v>
      </c>
      <c r="AG40" s="99">
        <f>(AE40+AF40)/5.71</f>
        <v>2.8021015761821366</v>
      </c>
      <c r="AH40" s="443"/>
      <c r="AI40" s="446"/>
      <c r="AJ40" s="428"/>
      <c r="AK40" s="84"/>
      <c r="AL40" s="255" t="s">
        <v>126</v>
      </c>
      <c r="AM40" s="257">
        <f>RANK(AM39,AM39:AP39)</f>
        <v>4</v>
      </c>
      <c r="AN40" s="257">
        <f>RANK(AN39,AM39:AP39)</f>
        <v>2</v>
      </c>
      <c r="AO40" s="257">
        <f>RANK(AO39,AM39:AP39)</f>
        <v>1</v>
      </c>
      <c r="AP40" s="259">
        <f>RANK(AP39,AM39:AP39)</f>
        <v>2</v>
      </c>
    </row>
    <row r="41" spans="1:42" ht="15.75" customHeight="1" thickBot="1">
      <c r="A41" s="109" t="str">
        <f>H37</f>
        <v>F</v>
      </c>
      <c r="B41" s="267" t="str">
        <f>IF(AM42=1,AM38,IF(AN42=1,AN38,IF(AO42=1,AO38,IF(AP42=1,AP38))))</f>
        <v>NA</v>
      </c>
      <c r="C41" s="110" t="str">
        <f>L37</f>
        <v>C3</v>
      </c>
      <c r="D41" s="111" t="s">
        <v>205</v>
      </c>
      <c r="E41" s="112" t="s">
        <v>3</v>
      </c>
      <c r="F41" s="113">
        <v>15</v>
      </c>
      <c r="G41" s="114">
        <f>F41-F40</f>
        <v>4</v>
      </c>
      <c r="H41" s="115">
        <v>1</v>
      </c>
      <c r="I41" s="115">
        <v>4</v>
      </c>
      <c r="J41" s="115">
        <v>8</v>
      </c>
      <c r="K41" s="114">
        <f>F41-(H41+I41+J41)</f>
        <v>2</v>
      </c>
      <c r="L41" s="114">
        <f>H41+I41+J41</f>
        <v>13</v>
      </c>
      <c r="M41" s="233">
        <f>(J41/F41)</f>
        <v>0.5333333333333333</v>
      </c>
      <c r="N41" s="233">
        <f>I41/F41</f>
        <v>0.26666666666666666</v>
      </c>
      <c r="O41" s="233">
        <f>H41/F41</f>
        <v>0.06666666666666667</v>
      </c>
      <c r="P41" s="114">
        <f>P40</f>
        <v>26</v>
      </c>
      <c r="Q41" s="116">
        <f>L41/P41</f>
        <v>0.5</v>
      </c>
      <c r="R41" s="234">
        <f>IF(AND(A41="g",B41="n2"),VLOOKUP(Q41,vol,2),IF(AND(A41="g",B41="n1"),VLOOKUP(Q41,VO,2),IF(AND(A41="g",B41="NA"),VLOOKUP(Q41,VOO,2),IF(AND(A41="f",B41="n2"),VLOOKUP(Q41,VOLF,2),IF(AND(A41="f",B41="n1"),VLOOKUP(Q41,VOF,2),IF(AND(A41="f",B41="NA"),VLOOKUP(Q41,VOO,2)))))))</f>
        <v>10</v>
      </c>
      <c r="S41" s="97" t="s">
        <v>3</v>
      </c>
      <c r="T41" s="81">
        <f>R41</f>
        <v>10</v>
      </c>
      <c r="U41" s="81">
        <f>R46</f>
        <v>8.5</v>
      </c>
      <c r="V41" s="82"/>
      <c r="W41" s="82"/>
      <c r="X41" s="82"/>
      <c r="Y41" s="433">
        <f>((T41+U41)/40)*9</f>
        <v>4.1625000000000005</v>
      </c>
      <c r="Z41" s="434"/>
      <c r="AA41" s="434"/>
      <c r="AB41" s="434"/>
      <c r="AC41" s="435"/>
      <c r="AD41" s="97" t="s">
        <v>3</v>
      </c>
      <c r="AE41" s="98">
        <f>IF(A41="G",INDEX(Matrice_garçons,VLOOKUP(G41,NLigne_garçons,7),HLOOKUP(C41,NColonne_garçons,21)),INDEX(Matrice_filles,VLOOKUP(G41,NLigne_filles,8),HLOOKUP(C41,NColonne_filles,21)))</f>
        <v>12.5</v>
      </c>
      <c r="AF41" s="98">
        <f>IF(A46="G",INDEX(Matrice_garçons,VLOOKUP(G46,NLigne_garçons,7),HLOOKUP(C46,NColonne_garçons,21)),INDEX(Matrice_filles,VLOOKUP(G46,NLigne_filles,8),HLOOKUP(C46,NColonne_filles,21)))</f>
        <v>9.5</v>
      </c>
      <c r="AG41" s="99">
        <f>(AE41+AF41)/5.71</f>
        <v>3.852889667250438</v>
      </c>
      <c r="AH41" s="443"/>
      <c r="AI41" s="446"/>
      <c r="AJ41" s="428"/>
      <c r="AK41" s="84"/>
      <c r="AL41" s="255" t="s">
        <v>3</v>
      </c>
      <c r="AM41" s="257">
        <f>H41+H46</f>
        <v>2</v>
      </c>
      <c r="AN41" s="257">
        <f>I41+I46</f>
        <v>7</v>
      </c>
      <c r="AO41" s="257">
        <f>J41+J46</f>
        <v>14</v>
      </c>
      <c r="AP41" s="259">
        <f>K41+K46</f>
        <v>4</v>
      </c>
    </row>
    <row r="42" spans="1:42" ht="15.75" customHeight="1" thickBot="1">
      <c r="A42" s="100" t="s">
        <v>25</v>
      </c>
      <c r="B42" s="76" t="s">
        <v>26</v>
      </c>
      <c r="C42" s="73" t="s">
        <v>37</v>
      </c>
      <c r="D42" s="133" t="s">
        <v>12</v>
      </c>
      <c r="E42" s="101"/>
      <c r="F42" s="75" t="s">
        <v>1</v>
      </c>
      <c r="G42" s="76" t="s">
        <v>8</v>
      </c>
      <c r="H42" s="77" t="s">
        <v>65</v>
      </c>
      <c r="I42" s="77" t="s">
        <v>66</v>
      </c>
      <c r="J42" s="77" t="s">
        <v>67</v>
      </c>
      <c r="K42" s="76" t="s">
        <v>56</v>
      </c>
      <c r="L42" s="78" t="s">
        <v>140</v>
      </c>
      <c r="M42" s="78" t="s">
        <v>166</v>
      </c>
      <c r="N42" s="78" t="s">
        <v>145</v>
      </c>
      <c r="O42" s="78" t="s">
        <v>146</v>
      </c>
      <c r="P42" s="73" t="s">
        <v>9</v>
      </c>
      <c r="Q42" s="102" t="s">
        <v>10</v>
      </c>
      <c r="R42" s="231" t="s">
        <v>7</v>
      </c>
      <c r="S42" s="103" t="s">
        <v>4</v>
      </c>
      <c r="T42" s="104">
        <f>R44</f>
        <v>12</v>
      </c>
      <c r="U42" s="104">
        <f>R47</f>
        <v>13</v>
      </c>
      <c r="V42" s="105"/>
      <c r="W42" s="105"/>
      <c r="X42" s="105"/>
      <c r="Y42" s="433">
        <f>((T42+U42)/40)*9</f>
        <v>5.625</v>
      </c>
      <c r="Z42" s="434"/>
      <c r="AA42" s="434"/>
      <c r="AB42" s="434"/>
      <c r="AC42" s="435"/>
      <c r="AD42" s="106" t="s">
        <v>4</v>
      </c>
      <c r="AE42" s="128">
        <f>IF(A44="G",INDEX(Matrice_garçons,VLOOKUP(G44,NLigne_garçons,7),HLOOKUP(C44,NColonne_garçons,21)),INDEX(Matrice_filles,VLOOKUP(G44,NLigne_filles,8),HLOOKUP(C44,NColonne_filles,21)))</f>
        <v>8.5</v>
      </c>
      <c r="AF42" s="128">
        <f>IF(A47="G",INDEX(Matrice_garçons,VLOOKUP(G47,NLigne_garçons,7),HLOOKUP(C47,NColonne_garçons,21)),INDEX(Matrice_filles,VLOOKUP(G47,NLigne_filles,8),HLOOKUP(C47,NColonne_filles,21)))</f>
        <v>12</v>
      </c>
      <c r="AG42" s="129">
        <f>(AE42+AF42)/5.71</f>
        <v>3.5901926444833627</v>
      </c>
      <c r="AH42" s="444"/>
      <c r="AI42" s="447"/>
      <c r="AJ42" s="429"/>
      <c r="AK42" s="70"/>
      <c r="AL42" s="255" t="s">
        <v>126</v>
      </c>
      <c r="AM42" s="257">
        <f>RANK(AM41,AM41:AP41)</f>
        <v>4</v>
      </c>
      <c r="AN42" s="257">
        <f>RANK(AN41,AM41:AP41)</f>
        <v>2</v>
      </c>
      <c r="AO42" s="257">
        <f>RANK(AO41,AM41:AP41)</f>
        <v>1</v>
      </c>
      <c r="AP42" s="259">
        <f>RANK(AP41,AM41:AP41)</f>
        <v>3</v>
      </c>
    </row>
    <row r="43" spans="1:42" ht="15.75" customHeight="1">
      <c r="A43" s="87" t="str">
        <f>A40</f>
        <v>G</v>
      </c>
      <c r="B43" s="266" t="str">
        <f>IF(AM40=1,AM38,IF(AN40=1,AN38,IF(AO40=1,AO38,IF(AP40=1,AP38))))</f>
        <v>NA</v>
      </c>
      <c r="C43" s="107" t="str">
        <f>C40</f>
        <v>C3</v>
      </c>
      <c r="D43" s="108" t="str">
        <f>D40</f>
        <v>KILIAN</v>
      </c>
      <c r="E43" s="90" t="s">
        <v>2</v>
      </c>
      <c r="F43" s="91">
        <v>15</v>
      </c>
      <c r="G43" s="92">
        <f>F43-F44</f>
        <v>5</v>
      </c>
      <c r="H43" s="93">
        <v>2</v>
      </c>
      <c r="I43" s="93">
        <v>5</v>
      </c>
      <c r="J43" s="93">
        <v>3</v>
      </c>
      <c r="K43" s="92">
        <f>F43-(H43+I43+J43)</f>
        <v>5</v>
      </c>
      <c r="L43" s="92">
        <f>H43+I43+J43</f>
        <v>10</v>
      </c>
      <c r="M43" s="94">
        <f>(J43/F43)</f>
        <v>0.2</v>
      </c>
      <c r="N43" s="94">
        <f>I43/F43</f>
        <v>0.3333333333333333</v>
      </c>
      <c r="O43" s="94">
        <f>H43/F43</f>
        <v>0.13333333333333333</v>
      </c>
      <c r="P43" s="92">
        <f>F43+F44</f>
        <v>25</v>
      </c>
      <c r="Q43" s="95">
        <f>L43/P43</f>
        <v>0.4</v>
      </c>
      <c r="R43" s="96">
        <f>IF(AND(A43="g",B43="n2"),VLOOKUP(Q43,vol,2),IF(AND(A43="g",B43="n1"),VLOOKUP(Q43,VO,2),IF(AND(A43="g",B43="NA"),VLOOKUP(Q43,VOO,2),IF(AND(A43="f",B43="n2"),VLOOKUP(Q43,VOLF,2),IF(AND(A43="f",B43="n1"),VLOOKUP(Q43,VOF,2),IF(AND(A43="f",B43="NA"),VLOOKUP(Q43,VOO,2)))))))</f>
        <v>9</v>
      </c>
      <c r="S43" s="376" t="s">
        <v>62</v>
      </c>
      <c r="T43" s="377"/>
      <c r="U43" s="377"/>
      <c r="V43" s="377"/>
      <c r="W43" s="377"/>
      <c r="X43" s="377"/>
      <c r="Y43" s="377"/>
      <c r="Z43" s="377"/>
      <c r="AA43" s="377"/>
      <c r="AB43" s="377"/>
      <c r="AC43" s="377"/>
      <c r="AD43" s="378"/>
      <c r="AE43" s="421" t="s">
        <v>46</v>
      </c>
      <c r="AF43" s="422"/>
      <c r="AG43" s="425" t="s">
        <v>175</v>
      </c>
      <c r="AH43" s="425" t="s">
        <v>47</v>
      </c>
      <c r="AI43" s="415" t="s">
        <v>176</v>
      </c>
      <c r="AJ43" s="417" t="s">
        <v>23</v>
      </c>
      <c r="AL43" s="255" t="s">
        <v>4</v>
      </c>
      <c r="AM43" s="257">
        <f>H44+H47</f>
        <v>3</v>
      </c>
      <c r="AN43" s="257">
        <f>I44+I47</f>
        <v>11</v>
      </c>
      <c r="AO43" s="257">
        <f>J44+J47</f>
        <v>5</v>
      </c>
      <c r="AP43" s="259">
        <f>K44+K47</f>
        <v>6</v>
      </c>
    </row>
    <row r="44" spans="1:42" ht="15.75" customHeight="1" thickBot="1">
      <c r="A44" s="276" t="str">
        <f>H37</f>
        <v>F</v>
      </c>
      <c r="B44" s="277" t="str">
        <f>IF(AM44=1,AM38,IF(AN44=1,AN38,IF(AO44=1,AO38,IF(AP44=1,AP38))))</f>
        <v>N1</v>
      </c>
      <c r="C44" s="285" t="str">
        <f>L37</f>
        <v>C3</v>
      </c>
      <c r="D44" s="278" t="s">
        <v>199</v>
      </c>
      <c r="E44" s="279" t="s">
        <v>4</v>
      </c>
      <c r="F44" s="280">
        <v>10</v>
      </c>
      <c r="G44" s="281">
        <f>F44-F43</f>
        <v>-5</v>
      </c>
      <c r="H44" s="282">
        <v>1</v>
      </c>
      <c r="I44" s="282">
        <v>5</v>
      </c>
      <c r="J44" s="282">
        <v>2</v>
      </c>
      <c r="K44" s="281">
        <f>F44-(H44+I44+J44)</f>
        <v>2</v>
      </c>
      <c r="L44" s="281">
        <f>H44+I44+J44</f>
        <v>8</v>
      </c>
      <c r="M44" s="233">
        <f>(J44/F44)</f>
        <v>0.2</v>
      </c>
      <c r="N44" s="233">
        <f>I44/F44</f>
        <v>0.5</v>
      </c>
      <c r="O44" s="233">
        <f>H44/F44</f>
        <v>0.1</v>
      </c>
      <c r="P44" s="281">
        <f>P43</f>
        <v>25</v>
      </c>
      <c r="Q44" s="283">
        <f>L44/P44</f>
        <v>0.32</v>
      </c>
      <c r="R44" s="284">
        <f>IF(AND(A44="g",B44="n2"),VLOOKUP(Q44,vol,2),IF(AND(A44="g",B44="n1"),VLOOKUP(Q44,VO,2),IF(AND(A44="g",B44="NA"),VLOOKUP(Q44,VOO,2),IF(AND(A44="f",B44="n2"),VLOOKUP(Q44,VOLF,2),IF(AND(A44="f",B44="n1"),VLOOKUP(Q44,VOF,2),IF(AND(A44="f",B44="NA"),VLOOKUP(Q44,VOO,2)))))))</f>
        <v>12</v>
      </c>
      <c r="S44" s="80"/>
      <c r="T44" s="330" t="s">
        <v>167</v>
      </c>
      <c r="U44" s="90" t="s">
        <v>7</v>
      </c>
      <c r="V44" s="90"/>
      <c r="W44" s="90"/>
      <c r="X44" s="90"/>
      <c r="Y44" s="330" t="s">
        <v>168</v>
      </c>
      <c r="Z44" s="90"/>
      <c r="AA44" s="90"/>
      <c r="AB44" s="130"/>
      <c r="AC44" s="130" t="s">
        <v>7</v>
      </c>
      <c r="AD44" s="334" t="s">
        <v>176</v>
      </c>
      <c r="AE44" s="423"/>
      <c r="AF44" s="424"/>
      <c r="AG44" s="426"/>
      <c r="AH44" s="426"/>
      <c r="AI44" s="416"/>
      <c r="AJ44" s="418"/>
      <c r="AL44" s="256" t="s">
        <v>126</v>
      </c>
      <c r="AM44" s="260">
        <f>RANK(AM43,AM43:AP43)</f>
        <v>4</v>
      </c>
      <c r="AN44" s="260">
        <f>RANK(AN43,AM43:AP43)</f>
        <v>1</v>
      </c>
      <c r="AO44" s="260">
        <f>RANK(AO43,AM43:AP43)</f>
        <v>3</v>
      </c>
      <c r="AP44" s="261">
        <f>RANK(AP43,AM43:AP43)</f>
        <v>2</v>
      </c>
    </row>
    <row r="45" spans="1:42" ht="15.75" customHeight="1">
      <c r="A45" s="100" t="s">
        <v>25</v>
      </c>
      <c r="B45" s="76" t="s">
        <v>26</v>
      </c>
      <c r="C45" s="73" t="s">
        <v>37</v>
      </c>
      <c r="D45" s="133" t="s">
        <v>13</v>
      </c>
      <c r="E45" s="101"/>
      <c r="F45" s="75" t="s">
        <v>1</v>
      </c>
      <c r="G45" s="76" t="s">
        <v>8</v>
      </c>
      <c r="H45" s="77" t="s">
        <v>65</v>
      </c>
      <c r="I45" s="77" t="s">
        <v>66</v>
      </c>
      <c r="J45" s="77" t="s">
        <v>67</v>
      </c>
      <c r="K45" s="76" t="s">
        <v>56</v>
      </c>
      <c r="L45" s="78" t="s">
        <v>140</v>
      </c>
      <c r="M45" s="78" t="s">
        <v>166</v>
      </c>
      <c r="N45" s="78" t="s">
        <v>145</v>
      </c>
      <c r="O45" s="78" t="s">
        <v>146</v>
      </c>
      <c r="P45" s="73" t="s">
        <v>9</v>
      </c>
      <c r="Q45" s="102" t="s">
        <v>10</v>
      </c>
      <c r="R45" s="231" t="s">
        <v>7</v>
      </c>
      <c r="S45" s="97" t="s">
        <v>2</v>
      </c>
      <c r="T45" s="117" t="s">
        <v>148</v>
      </c>
      <c r="U45" s="118">
        <f>MAX(V45:X45)</f>
        <v>4</v>
      </c>
      <c r="V45" s="119">
        <f>IF(T45="P",VLOOKUP(M40,'BAREMES TT'!$AI$4:$AL$25,2))</f>
        <v>4</v>
      </c>
      <c r="W45" s="119" t="b">
        <f>IF(T45="F",VLOOKUP(N40,'BAREMES TT'!$AI$4:$AL$25,3))</f>
        <v>0</v>
      </c>
      <c r="X45" s="119" t="b">
        <f>IF(T45="E",VLOOKUP(O40,'BAREMES TT'!$AI$4:$AL$25,4))</f>
        <v>0</v>
      </c>
      <c r="Y45" s="117" t="s">
        <v>20</v>
      </c>
      <c r="Z45" s="119" t="b">
        <f>IF(Y45="P",VLOOKUP(M43,'BAREMES TT'!$AI$4:$AL$25,2))</f>
        <v>0</v>
      </c>
      <c r="AA45" s="119">
        <f>IF(Y45="F",VLOOKUP(N43,'BAREMES TT'!$AI$4:$AL$25,3))</f>
        <v>3</v>
      </c>
      <c r="AB45" s="119" t="b">
        <f>IF(Y45="E",VLOOKUP(O43,'BAREMES TT'!$AI$4:$AL$25,4))</f>
        <v>0</v>
      </c>
      <c r="AC45" s="118">
        <f>MAX(Z45:AB45)</f>
        <v>3</v>
      </c>
      <c r="AD45" s="131">
        <f>(AC45+U45)/2</f>
        <v>3.5</v>
      </c>
      <c r="AE45" s="419" t="str">
        <f>D40</f>
        <v>KILIAN</v>
      </c>
      <c r="AF45" s="420"/>
      <c r="AG45" s="134">
        <f>Y40</f>
        <v>3.8249999999999997</v>
      </c>
      <c r="AH45" s="134">
        <f>AG40</f>
        <v>2.8021015761821366</v>
      </c>
      <c r="AI45" s="135">
        <f>AD45</f>
        <v>3.5</v>
      </c>
      <c r="AJ45" s="140">
        <f>AG45+AH45+AI45</f>
        <v>10.127101576182136</v>
      </c>
      <c r="AL45" s="275"/>
      <c r="AM45" s="63"/>
      <c r="AN45" s="63"/>
      <c r="AO45" s="63"/>
      <c r="AP45" s="63"/>
    </row>
    <row r="46" spans="1:42" ht="15.75" customHeight="1">
      <c r="A46" s="87" t="str">
        <f>A41</f>
        <v>F</v>
      </c>
      <c r="B46" s="88" t="str">
        <f>B41</f>
        <v>NA</v>
      </c>
      <c r="C46" s="88" t="str">
        <f>C41</f>
        <v>C3</v>
      </c>
      <c r="D46" s="108" t="str">
        <f>D41</f>
        <v>ELISE M</v>
      </c>
      <c r="E46" s="90" t="s">
        <v>3</v>
      </c>
      <c r="F46" s="91">
        <v>12</v>
      </c>
      <c r="G46" s="92">
        <f>F46-F47</f>
        <v>-3</v>
      </c>
      <c r="H46" s="93">
        <v>1</v>
      </c>
      <c r="I46" s="93">
        <v>3</v>
      </c>
      <c r="J46" s="93">
        <v>6</v>
      </c>
      <c r="K46" s="92">
        <f>F46-(H46+I46+J46)</f>
        <v>2</v>
      </c>
      <c r="L46" s="92">
        <f>H46+I46+J46</f>
        <v>10</v>
      </c>
      <c r="M46" s="94">
        <f>(J46/F46)</f>
        <v>0.5</v>
      </c>
      <c r="N46" s="94">
        <f>I46/F46</f>
        <v>0.25</v>
      </c>
      <c r="O46" s="94">
        <f>H46/F46</f>
        <v>0.08333333333333333</v>
      </c>
      <c r="P46" s="92">
        <f>F46+F47</f>
        <v>27</v>
      </c>
      <c r="Q46" s="95">
        <f>L46/P46</f>
        <v>0.37037037037037035</v>
      </c>
      <c r="R46" s="232">
        <f>IF(AND(A46="g",B46="n2"),VLOOKUP(Q46,vol,2),IF(AND(A46="g",B46="n1"),VLOOKUP(Q46,VO,2),IF(AND(A46="g",B46="NA"),VLOOKUP(Q46,VOO,2),IF(AND(A46="f",B46="n2"),VLOOKUP(Q46,VOLF,2),IF(AND(A46="f",B46="n1"),VLOOKUP(Q46,VOF,2),IF(AND(A46="f",B46="NA"),VLOOKUP(Q46,VOO,2)))))))</f>
        <v>8.5</v>
      </c>
      <c r="S46" s="97" t="s">
        <v>3</v>
      </c>
      <c r="T46" s="117" t="s">
        <v>148</v>
      </c>
      <c r="U46" s="118">
        <f>MAX(V46:X46)</f>
        <v>4</v>
      </c>
      <c r="V46" s="119">
        <f>IF(T46="P",VLOOKUP(M41,'BAREMES TT'!$AI$4:$AL$25,2))</f>
        <v>4</v>
      </c>
      <c r="W46" s="119" t="b">
        <f>IF(T46="F",VLOOKUP(N41,'BAREMES TT'!$AI$4:$AL$25,3))</f>
        <v>0</v>
      </c>
      <c r="X46" s="119" t="b">
        <f>IF(T46="E",VLOOKUP(O41,'BAREMES TT'!$AI$4:$AL$25,4))</f>
        <v>0</v>
      </c>
      <c r="Y46" s="117" t="s">
        <v>20</v>
      </c>
      <c r="Z46" s="119" t="b">
        <f>IF(Y46="P",VLOOKUP(M46,'BAREMES TT'!$AI$4:$AL$25,2))</f>
        <v>0</v>
      </c>
      <c r="AA46" s="119">
        <f>IF(Y46="F",VLOOKUP(N46,'BAREMES TT'!$AI$4:$AL$25,3))</f>
        <v>1.7</v>
      </c>
      <c r="AB46" s="119" t="b">
        <f>IF(Y46="E",VLOOKUP(O46,'BAREMES TT'!$AI$4:$AL$25,4))</f>
        <v>0</v>
      </c>
      <c r="AC46" s="118">
        <f>MAX(Z46:AB46)</f>
        <v>1.7</v>
      </c>
      <c r="AD46" s="120">
        <f>(AC46+U46)/2</f>
        <v>2.85</v>
      </c>
      <c r="AE46" s="419" t="str">
        <f>D41</f>
        <v>ELISE M</v>
      </c>
      <c r="AF46" s="420"/>
      <c r="AG46" s="134">
        <f>Y41</f>
        <v>4.1625000000000005</v>
      </c>
      <c r="AH46" s="134">
        <f>AG41</f>
        <v>3.852889667250438</v>
      </c>
      <c r="AI46" s="135">
        <f>AD46</f>
        <v>2.85</v>
      </c>
      <c r="AJ46" s="140">
        <f>AG46+AH46+AI46</f>
        <v>10.865389667250438</v>
      </c>
      <c r="AL46" s="262"/>
      <c r="AM46" s="63"/>
      <c r="AN46" s="63"/>
      <c r="AO46" s="63"/>
      <c r="AP46" s="63"/>
    </row>
    <row r="47" spans="1:36" ht="15.75" customHeight="1" thickBot="1">
      <c r="A47" s="109" t="str">
        <f>A44</f>
        <v>F</v>
      </c>
      <c r="B47" s="110" t="str">
        <f>B44</f>
        <v>N1</v>
      </c>
      <c r="C47" s="110" t="str">
        <f>C44</f>
        <v>C3</v>
      </c>
      <c r="D47" s="122" t="str">
        <f>D44</f>
        <v>MORGAN</v>
      </c>
      <c r="E47" s="112" t="s">
        <v>4</v>
      </c>
      <c r="F47" s="113">
        <v>15</v>
      </c>
      <c r="G47" s="114">
        <f>F47-F46</f>
        <v>3</v>
      </c>
      <c r="H47" s="115">
        <v>2</v>
      </c>
      <c r="I47" s="115">
        <v>6</v>
      </c>
      <c r="J47" s="115">
        <v>3</v>
      </c>
      <c r="K47" s="114">
        <f>F47-(H47+I47+J47)</f>
        <v>4</v>
      </c>
      <c r="L47" s="114">
        <f>H47+I47+J47</f>
        <v>11</v>
      </c>
      <c r="M47" s="233">
        <f>(J47/F47)</f>
        <v>0.2</v>
      </c>
      <c r="N47" s="233">
        <f>I47/F47</f>
        <v>0.4</v>
      </c>
      <c r="O47" s="233">
        <f>H47/F47</f>
        <v>0.13333333333333333</v>
      </c>
      <c r="P47" s="114">
        <f>P46</f>
        <v>27</v>
      </c>
      <c r="Q47" s="116">
        <f>L47/P47</f>
        <v>0.4074074074074074</v>
      </c>
      <c r="R47" s="234">
        <f>IF(AND(A47="g",B47="n2"),VLOOKUP(Q47,vol,2),IF(AND(A47="g",B47="n1"),VLOOKUP(Q47,VO,2),IF(AND(A47="g",B47="NA"),VLOOKUP(Q47,VOO,2),IF(AND(A47="f",B47="n2"),VLOOKUP(Q47,VOLF,2),IF(AND(A47="f",B47="n1"),VLOOKUP(Q47,VOF,2),IF(AND(A47="f",B47="NA"),VLOOKUP(Q47,VOO,2)))))))</f>
        <v>13</v>
      </c>
      <c r="S47" s="106" t="s">
        <v>4</v>
      </c>
      <c r="T47" s="123" t="s">
        <v>20</v>
      </c>
      <c r="U47" s="124">
        <f>MAX(V47:X47)</f>
        <v>4</v>
      </c>
      <c r="V47" s="125" t="b">
        <f>IF(T47="P",VLOOKUP(M44,'BAREMES TT'!$AI$4:$AL$25,2))</f>
        <v>0</v>
      </c>
      <c r="W47" s="125">
        <f>IF(T47="F",VLOOKUP(N44,'BAREMES TT'!$AI$4:$AL$25,3))</f>
        <v>4</v>
      </c>
      <c r="X47" s="125" t="b">
        <f>IF(T47="E",VLOOKUP(O44,'BAREMES TT'!$AI$4:$AL$25,4))</f>
        <v>0</v>
      </c>
      <c r="Y47" s="123" t="s">
        <v>20</v>
      </c>
      <c r="Z47" s="125" t="b">
        <f>IF(Y47="P",VLOOKUP(M47,'BAREMES TT'!$AI$4:$AL$25,2))</f>
        <v>0</v>
      </c>
      <c r="AA47" s="125">
        <f>IF(Y47="F",VLOOKUP(N47,'BAREMES TT'!$AI$4:$AL$25,3))</f>
        <v>4</v>
      </c>
      <c r="AB47" s="125" t="b">
        <f>IF(Y47="E",VLOOKUP(O47,'BAREMES TT'!$AI$4:$AL$25,4))</f>
        <v>0</v>
      </c>
      <c r="AC47" s="124">
        <f>MAX(Z47:AB47)</f>
        <v>4</v>
      </c>
      <c r="AD47" s="126">
        <f>(AC47+U47)/2</f>
        <v>4</v>
      </c>
      <c r="AE47" s="413" t="str">
        <f>D44</f>
        <v>MORGAN</v>
      </c>
      <c r="AF47" s="414"/>
      <c r="AG47" s="136">
        <f>Y42</f>
        <v>5.625</v>
      </c>
      <c r="AH47" s="136">
        <f>AG42</f>
        <v>3.5901926444833627</v>
      </c>
      <c r="AI47" s="137">
        <f>AD47</f>
        <v>4</v>
      </c>
      <c r="AJ47" s="141">
        <f>AG47+AH47+AI47</f>
        <v>13.215192644483363</v>
      </c>
    </row>
    <row r="48" ht="15.75" thickBot="1">
      <c r="AI48" s="63"/>
    </row>
    <row r="49" spans="1:36" ht="34.5" customHeight="1" thickBot="1">
      <c r="A49" s="366" t="s">
        <v>45</v>
      </c>
      <c r="B49" s="367"/>
      <c r="C49" s="367"/>
      <c r="D49" s="367"/>
      <c r="E49" s="367"/>
      <c r="F49" s="368"/>
      <c r="G49" s="142" t="s">
        <v>79</v>
      </c>
      <c r="H49" s="143" t="s">
        <v>20</v>
      </c>
      <c r="I49" s="268"/>
      <c r="J49" s="448" t="s">
        <v>63</v>
      </c>
      <c r="K49" s="449"/>
      <c r="L49" s="143" t="s">
        <v>41</v>
      </c>
      <c r="M49" s="59"/>
      <c r="N49" s="59"/>
      <c r="O49" s="59"/>
      <c r="Q49" s="450" t="s">
        <v>68</v>
      </c>
      <c r="R49" s="451"/>
      <c r="S49" s="451"/>
      <c r="T49" s="451"/>
      <c r="U49" s="451"/>
      <c r="V49" s="451"/>
      <c r="W49" s="451"/>
      <c r="X49" s="451"/>
      <c r="Y49" s="452"/>
      <c r="Z49" s="61"/>
      <c r="AA49" s="61"/>
      <c r="AB49" s="61"/>
      <c r="AD49" s="453"/>
      <c r="AE49" s="453"/>
      <c r="AF49" s="454"/>
      <c r="AG49" s="454"/>
      <c r="AH49" s="454"/>
      <c r="AI49" s="454"/>
      <c r="AJ49" s="454"/>
    </row>
    <row r="50" spans="1:42" ht="15.75" customHeight="1" thickBot="1">
      <c r="A50" s="62" t="s">
        <v>24</v>
      </c>
      <c r="B50" s="63"/>
      <c r="C50" s="63"/>
      <c r="D50" s="127"/>
      <c r="E50" s="63"/>
      <c r="F50" s="63"/>
      <c r="G50" s="64"/>
      <c r="H50" s="65">
        <v>1</v>
      </c>
      <c r="I50" s="65">
        <v>2</v>
      </c>
      <c r="J50" s="65">
        <v>3</v>
      </c>
      <c r="K50" s="66"/>
      <c r="L50" s="67" t="s">
        <v>0</v>
      </c>
      <c r="M50" s="67"/>
      <c r="N50" s="67"/>
      <c r="O50" s="67"/>
      <c r="P50" s="63"/>
      <c r="Q50" s="63"/>
      <c r="R50" s="63"/>
      <c r="S50" s="436" t="s">
        <v>61</v>
      </c>
      <c r="T50" s="437"/>
      <c r="U50" s="437"/>
      <c r="V50" s="437"/>
      <c r="W50" s="437"/>
      <c r="X50" s="437"/>
      <c r="Y50" s="437"/>
      <c r="Z50" s="437"/>
      <c r="AA50" s="437"/>
      <c r="AB50" s="437"/>
      <c r="AC50" s="438"/>
      <c r="AD50" s="439" t="s">
        <v>60</v>
      </c>
      <c r="AE50" s="440"/>
      <c r="AF50" s="440"/>
      <c r="AG50" s="441"/>
      <c r="AH50" s="442"/>
      <c r="AI50" s="445"/>
      <c r="AJ50" s="427">
        <v>5</v>
      </c>
      <c r="AK50" s="68"/>
      <c r="AL50" s="258"/>
      <c r="AM50" s="264" t="s">
        <v>5</v>
      </c>
      <c r="AN50" s="264" t="s">
        <v>6</v>
      </c>
      <c r="AO50" s="264" t="s">
        <v>130</v>
      </c>
      <c r="AP50" s="265" t="s">
        <v>130</v>
      </c>
    </row>
    <row r="51" spans="1:42" ht="15.75" customHeight="1">
      <c r="A51" s="71" t="s">
        <v>25</v>
      </c>
      <c r="B51" s="72" t="s">
        <v>26</v>
      </c>
      <c r="C51" s="73" t="s">
        <v>37</v>
      </c>
      <c r="D51" s="132" t="s">
        <v>11</v>
      </c>
      <c r="E51" s="74"/>
      <c r="F51" s="75" t="s">
        <v>1</v>
      </c>
      <c r="G51" s="76" t="s">
        <v>8</v>
      </c>
      <c r="H51" s="77" t="s">
        <v>65</v>
      </c>
      <c r="I51" s="77" t="s">
        <v>66</v>
      </c>
      <c r="J51" s="77" t="s">
        <v>67</v>
      </c>
      <c r="K51" s="76" t="s">
        <v>56</v>
      </c>
      <c r="L51" s="78" t="s">
        <v>140</v>
      </c>
      <c r="M51" s="78" t="s">
        <v>166</v>
      </c>
      <c r="N51" s="78" t="s">
        <v>145</v>
      </c>
      <c r="O51" s="78" t="s">
        <v>146</v>
      </c>
      <c r="P51" s="76" t="s">
        <v>9</v>
      </c>
      <c r="Q51" s="72" t="s">
        <v>10</v>
      </c>
      <c r="R51" s="231" t="s">
        <v>7</v>
      </c>
      <c r="S51" s="80"/>
      <c r="T51" s="81" t="s">
        <v>57</v>
      </c>
      <c r="U51" s="81" t="s">
        <v>58</v>
      </c>
      <c r="V51" s="82"/>
      <c r="W51" s="82"/>
      <c r="X51" s="82"/>
      <c r="Y51" s="430" t="s">
        <v>175</v>
      </c>
      <c r="Z51" s="431"/>
      <c r="AA51" s="431"/>
      <c r="AB51" s="431"/>
      <c r="AC51" s="432"/>
      <c r="AD51" s="80"/>
      <c r="AE51" s="81" t="s">
        <v>57</v>
      </c>
      <c r="AF51" s="81" t="s">
        <v>58</v>
      </c>
      <c r="AG51" s="333" t="s">
        <v>47</v>
      </c>
      <c r="AH51" s="443"/>
      <c r="AI51" s="446"/>
      <c r="AJ51" s="428"/>
      <c r="AK51" s="84"/>
      <c r="AL51" s="255" t="s">
        <v>2</v>
      </c>
      <c r="AM51" s="257">
        <f>H52+H55</f>
        <v>0</v>
      </c>
      <c r="AN51" s="257">
        <f>I52+I55</f>
        <v>1</v>
      </c>
      <c r="AO51" s="257">
        <f>J52+J55</f>
        <v>6</v>
      </c>
      <c r="AP51" s="259">
        <f>K52+K55</f>
        <v>23</v>
      </c>
    </row>
    <row r="52" spans="1:42" ht="15.75" customHeight="1">
      <c r="A52" s="87" t="str">
        <f>H49</f>
        <v>F</v>
      </c>
      <c r="B52" s="266" t="str">
        <f>IF(AM52=1,AM50,IF(AN52=1,AN50,IF(AO52=1,AO50,IF(AP52=1,AP50))))</f>
        <v>NA</v>
      </c>
      <c r="C52" s="88" t="str">
        <f>L49</f>
        <v>C4</v>
      </c>
      <c r="D52" s="89" t="s">
        <v>200</v>
      </c>
      <c r="E52" s="90" t="s">
        <v>2</v>
      </c>
      <c r="F52" s="91">
        <v>15</v>
      </c>
      <c r="G52" s="92">
        <f>F52-F53</f>
        <v>5</v>
      </c>
      <c r="H52" s="93">
        <v>0</v>
      </c>
      <c r="I52" s="93">
        <v>0</v>
      </c>
      <c r="J52" s="93">
        <v>5</v>
      </c>
      <c r="K52" s="92">
        <f>F52-(H52+I52+J52)</f>
        <v>10</v>
      </c>
      <c r="L52" s="92">
        <f>H52+I52+J52</f>
        <v>5</v>
      </c>
      <c r="M52" s="94">
        <f>(J52/F52)</f>
        <v>0.3333333333333333</v>
      </c>
      <c r="N52" s="94">
        <f>I52/F52</f>
        <v>0</v>
      </c>
      <c r="O52" s="94">
        <f>H52/F52</f>
        <v>0</v>
      </c>
      <c r="P52" s="92">
        <f>F52+F53</f>
        <v>25</v>
      </c>
      <c r="Q52" s="95">
        <f>L52/P52</f>
        <v>0.2</v>
      </c>
      <c r="R52" s="232">
        <f>IF(AND(A52="g",B52="n2"),VLOOKUP(Q52,vol,2),IF(AND(A52="g",B52="n1"),VLOOKUP(Q52,VO,2),IF(AND(A52="g",B52="NA"),VLOOKUP(Q52,VOO,2),IF(AND(A52="f",B52="n2"),VLOOKUP(Q52,VOLF,2),IF(AND(A52="f",B52="n1"),VLOOKUP(Q52,VOF,2),IF(AND(A52="f",B52="NA"),VLOOKUP(Q52,VOO,2)))))))</f>
        <v>7</v>
      </c>
      <c r="S52" s="97" t="s">
        <v>2</v>
      </c>
      <c r="T52" s="81">
        <f>R52</f>
        <v>7</v>
      </c>
      <c r="U52" s="81">
        <f>R55</f>
        <v>1.5</v>
      </c>
      <c r="V52" s="82"/>
      <c r="W52" s="82"/>
      <c r="X52" s="82"/>
      <c r="Y52" s="433">
        <f>((T52+U52)/40)*9</f>
        <v>1.9124999999999999</v>
      </c>
      <c r="Z52" s="434"/>
      <c r="AA52" s="434"/>
      <c r="AB52" s="434"/>
      <c r="AC52" s="435"/>
      <c r="AD52" s="97" t="s">
        <v>2</v>
      </c>
      <c r="AE52" s="98">
        <f>IF(A52="G",INDEX(Matrice_garçons,VLOOKUP(G52,NLigne_garçons,7),HLOOKUP(C52,NColonne_garçons,21)),INDEX(Matrice_filles,VLOOKUP(G52,NLigne_filles,8),HLOOKUP(C52,NColonne_filles,21)))</f>
        <v>16</v>
      </c>
      <c r="AF52" s="98">
        <f>IF(A55="G",INDEX(Matrice_garçons,VLOOKUP(G55,NLigne_garçons,7),HLOOKUP(C55,NColonne_garçons,21)),INDEX(Matrice_filles,VLOOKUP(G55,NLigne_filles,8),HLOOKUP(C55,NColonne_filles,21)))</f>
        <v>14.5</v>
      </c>
      <c r="AG52" s="99">
        <f>(AE52+AF52)/5.71</f>
        <v>5.341506129597198</v>
      </c>
      <c r="AH52" s="443"/>
      <c r="AI52" s="446"/>
      <c r="AJ52" s="428"/>
      <c r="AK52" s="84"/>
      <c r="AL52" s="255" t="s">
        <v>126</v>
      </c>
      <c r="AM52" s="257">
        <f>RANK(AM51,AM51:AP51)</f>
        <v>4</v>
      </c>
      <c r="AN52" s="257">
        <f>RANK(AN51,AM51:AP51)</f>
        <v>3</v>
      </c>
      <c r="AO52" s="257">
        <f>RANK(AO51,AM51:AP51)</f>
        <v>2</v>
      </c>
      <c r="AP52" s="259">
        <f>RANK(AP51,AM51:AP51)</f>
        <v>1</v>
      </c>
    </row>
    <row r="53" spans="1:42" ht="15.75" customHeight="1" thickBot="1">
      <c r="A53" s="109" t="s">
        <v>19</v>
      </c>
      <c r="B53" s="267" t="str">
        <f>IF(AM54=1,AM50,IF(AN54=1,AN50,IF(AO54=1,AO50,IF(AP54=1,AP50))))</f>
        <v>NA</v>
      </c>
      <c r="C53" s="110" t="str">
        <f>L49</f>
        <v>C4</v>
      </c>
      <c r="D53" s="111" t="s">
        <v>201</v>
      </c>
      <c r="E53" s="112" t="s">
        <v>3</v>
      </c>
      <c r="F53" s="113">
        <v>10</v>
      </c>
      <c r="G53" s="114">
        <f>F53-F52</f>
        <v>-5</v>
      </c>
      <c r="H53" s="115">
        <v>0</v>
      </c>
      <c r="I53" s="115">
        <v>0</v>
      </c>
      <c r="J53" s="115">
        <v>6</v>
      </c>
      <c r="K53" s="114">
        <f>F53-(H53+I53+J53)</f>
        <v>4</v>
      </c>
      <c r="L53" s="114">
        <f>H53+I53+J53</f>
        <v>6</v>
      </c>
      <c r="M53" s="233">
        <f>(J53/F53)</f>
        <v>0.6</v>
      </c>
      <c r="N53" s="233">
        <f>I53/F53</f>
        <v>0</v>
      </c>
      <c r="O53" s="233">
        <f>H53/F53</f>
        <v>0</v>
      </c>
      <c r="P53" s="114">
        <f>P52</f>
        <v>25</v>
      </c>
      <c r="Q53" s="116">
        <f>L53/P53</f>
        <v>0.24</v>
      </c>
      <c r="R53" s="234">
        <f>IF(AND(A53="g",B53="n2"),VLOOKUP(Q53,vol,2),IF(AND(A53="g",B53="n1"),VLOOKUP(Q53,VO,2),IF(AND(A53="g",B53="NA"),VLOOKUP(Q53,VOO,2),IF(AND(A53="f",B53="n2"),VLOOKUP(Q53,VOLF,2),IF(AND(A53="f",B53="n1"),VLOOKUP(Q53,VOF,2),IF(AND(A53="f",B53="NA"),VLOOKUP(Q53,VOO,2)))))))</f>
        <v>7</v>
      </c>
      <c r="S53" s="97" t="s">
        <v>3</v>
      </c>
      <c r="T53" s="81">
        <f>R53</f>
        <v>7</v>
      </c>
      <c r="U53" s="81">
        <f>R58</f>
        <v>4.5</v>
      </c>
      <c r="V53" s="82"/>
      <c r="W53" s="82"/>
      <c r="X53" s="82"/>
      <c r="Y53" s="433">
        <f>((T53+U53)/40)*9</f>
        <v>2.5875</v>
      </c>
      <c r="Z53" s="434"/>
      <c r="AA53" s="434"/>
      <c r="AB53" s="434"/>
      <c r="AC53" s="435"/>
      <c r="AD53" s="97" t="s">
        <v>3</v>
      </c>
      <c r="AE53" s="98">
        <f>IF(A53="G",INDEX(Matrice_garçons,VLOOKUP(G53,NLigne_garçons,7),HLOOKUP(C53,NColonne_garçons,21)),INDEX(Matrice_filles,VLOOKUP(G53,NLigne_filles,8),HLOOKUP(C53,NColonne_filles,21)))</f>
        <v>8.5</v>
      </c>
      <c r="AF53" s="98">
        <f>IF(A58="G",INDEX(Matrice_garçons,VLOOKUP(G58,NLigne_garçons,7),HLOOKUP(C58,NColonne_garçons,21)),INDEX(Matrice_filles,VLOOKUP(G58,NLigne_filles,8),HLOOKUP(C58,NColonne_filles,21)))</f>
        <v>12.5</v>
      </c>
      <c r="AG53" s="99">
        <f>(AE53+AF53)/5.71</f>
        <v>3.677758318739054</v>
      </c>
      <c r="AH53" s="443"/>
      <c r="AI53" s="446"/>
      <c r="AJ53" s="428"/>
      <c r="AK53" s="84"/>
      <c r="AL53" s="255" t="s">
        <v>3</v>
      </c>
      <c r="AM53" s="257">
        <f>H53+H58</f>
        <v>0</v>
      </c>
      <c r="AN53" s="257">
        <f>I53+I58</f>
        <v>0</v>
      </c>
      <c r="AO53" s="257">
        <f>J53+J58</f>
        <v>10</v>
      </c>
      <c r="AP53" s="259">
        <f>K53+K58</f>
        <v>15</v>
      </c>
    </row>
    <row r="54" spans="1:42" ht="15.75" customHeight="1" thickBot="1">
      <c r="A54" s="100" t="s">
        <v>25</v>
      </c>
      <c r="B54" s="76" t="s">
        <v>26</v>
      </c>
      <c r="C54" s="73" t="s">
        <v>37</v>
      </c>
      <c r="D54" s="133" t="s">
        <v>12</v>
      </c>
      <c r="E54" s="101"/>
      <c r="F54" s="75" t="s">
        <v>1</v>
      </c>
      <c r="G54" s="76" t="s">
        <v>8</v>
      </c>
      <c r="H54" s="77" t="s">
        <v>65</v>
      </c>
      <c r="I54" s="77" t="s">
        <v>66</v>
      </c>
      <c r="J54" s="77" t="s">
        <v>67</v>
      </c>
      <c r="K54" s="76" t="s">
        <v>56</v>
      </c>
      <c r="L54" s="78" t="s">
        <v>140</v>
      </c>
      <c r="M54" s="78" t="s">
        <v>166</v>
      </c>
      <c r="N54" s="78" t="s">
        <v>145</v>
      </c>
      <c r="O54" s="78" t="s">
        <v>146</v>
      </c>
      <c r="P54" s="73" t="s">
        <v>9</v>
      </c>
      <c r="Q54" s="102" t="s">
        <v>10</v>
      </c>
      <c r="R54" s="231" t="s">
        <v>7</v>
      </c>
      <c r="S54" s="103" t="s">
        <v>4</v>
      </c>
      <c r="T54" s="104">
        <f>R56</f>
        <v>2</v>
      </c>
      <c r="U54" s="104">
        <f>R59</f>
        <v>4.5</v>
      </c>
      <c r="V54" s="105"/>
      <c r="W54" s="105"/>
      <c r="X54" s="105"/>
      <c r="Y54" s="433">
        <f>((T54+U54)/40)*9</f>
        <v>1.4625000000000001</v>
      </c>
      <c r="Z54" s="434"/>
      <c r="AA54" s="434"/>
      <c r="AB54" s="434"/>
      <c r="AC54" s="435"/>
      <c r="AD54" s="106" t="s">
        <v>4</v>
      </c>
      <c r="AE54" s="128">
        <f>IF(A56="G",INDEX(Matrice_garçons,VLOOKUP(G56,NLigne_garçons,7),HLOOKUP(C56,NColonne_garçons,21)),INDEX(Matrice_filles,VLOOKUP(G56,NLigne_filles,8),HLOOKUP(C56,NColonne_filles,21)))</f>
        <v>13</v>
      </c>
      <c r="AF54" s="128">
        <f>IF(A59="G",INDEX(Matrice_garçons,VLOOKUP(G59,NLigne_garçons,7),HLOOKUP(C59,NColonne_garçons,21)),INDEX(Matrice_filles,VLOOKUP(G59,NLigne_filles,8),HLOOKUP(C59,NColonne_filles,21)))</f>
        <v>12</v>
      </c>
      <c r="AG54" s="129">
        <f>(AE54+AF54)/5.71</f>
        <v>4.378283712784588</v>
      </c>
      <c r="AH54" s="444"/>
      <c r="AI54" s="447"/>
      <c r="AJ54" s="429"/>
      <c r="AK54" s="70"/>
      <c r="AL54" s="255" t="s">
        <v>126</v>
      </c>
      <c r="AM54" s="257">
        <f>RANK(AM53,AM53:AP53)</f>
        <v>3</v>
      </c>
      <c r="AN54" s="257">
        <f>RANK(AN53,AM53:AP53)</f>
        <v>3</v>
      </c>
      <c r="AO54" s="257">
        <f>RANK(AO53,AM53:AP53)</f>
        <v>2</v>
      </c>
      <c r="AP54" s="259">
        <f>RANK(AP53,AM53:AP53)</f>
        <v>1</v>
      </c>
    </row>
    <row r="55" spans="1:42" ht="15.75" customHeight="1">
      <c r="A55" s="87" t="str">
        <f>A52</f>
        <v>F</v>
      </c>
      <c r="B55" s="266" t="str">
        <f>IF(AM52=1,AM50,IF(AN52=1,AN50,IF(AO52=1,AO50,IF(AP52=1,AP50))))</f>
        <v>NA</v>
      </c>
      <c r="C55" s="107" t="str">
        <f>C52</f>
        <v>C4</v>
      </c>
      <c r="D55" s="108" t="str">
        <f>D52</f>
        <v>MELISSA</v>
      </c>
      <c r="E55" s="90" t="s">
        <v>2</v>
      </c>
      <c r="F55" s="91">
        <v>15</v>
      </c>
      <c r="G55" s="92">
        <f>F55-F56</f>
        <v>2</v>
      </c>
      <c r="H55" s="93">
        <v>0</v>
      </c>
      <c r="I55" s="93">
        <v>1</v>
      </c>
      <c r="J55" s="93">
        <v>1</v>
      </c>
      <c r="K55" s="92">
        <f>F55-(H55+I55+J55)</f>
        <v>13</v>
      </c>
      <c r="L55" s="92">
        <f>H55+I55+J55</f>
        <v>2</v>
      </c>
      <c r="M55" s="94">
        <f>(J55/F55)</f>
        <v>0.06666666666666667</v>
      </c>
      <c r="N55" s="94">
        <f>I55/F55</f>
        <v>0.06666666666666667</v>
      </c>
      <c r="O55" s="94">
        <f>H55/F55</f>
        <v>0</v>
      </c>
      <c r="P55" s="92">
        <f>F55+F56</f>
        <v>28</v>
      </c>
      <c r="Q55" s="95">
        <f>L55/P55</f>
        <v>0.07142857142857142</v>
      </c>
      <c r="R55" s="96">
        <f>IF(AND(A55="g",B55="n2"),VLOOKUP(Q55,vol,2),IF(AND(A55="g",B55="n1"),VLOOKUP(Q55,VO,2),IF(AND(A55="g",B55="NA"),VLOOKUP(Q55,VOO,2),IF(AND(A55="f",B55="n2"),VLOOKUP(Q55,VOLF,2),IF(AND(A55="f",B55="n1"),VLOOKUP(Q55,VOF,2),IF(AND(A55="f",B55="NA"),VLOOKUP(Q55,VOO,2)))))))</f>
        <v>1.5</v>
      </c>
      <c r="S55" s="376" t="s">
        <v>62</v>
      </c>
      <c r="T55" s="377"/>
      <c r="U55" s="377"/>
      <c r="V55" s="377"/>
      <c r="W55" s="377"/>
      <c r="X55" s="377"/>
      <c r="Y55" s="377"/>
      <c r="Z55" s="377"/>
      <c r="AA55" s="377"/>
      <c r="AB55" s="377"/>
      <c r="AC55" s="377"/>
      <c r="AD55" s="378"/>
      <c r="AE55" s="421" t="s">
        <v>46</v>
      </c>
      <c r="AF55" s="422"/>
      <c r="AG55" s="425" t="s">
        <v>175</v>
      </c>
      <c r="AH55" s="425" t="s">
        <v>47</v>
      </c>
      <c r="AI55" s="415" t="s">
        <v>176</v>
      </c>
      <c r="AJ55" s="417" t="s">
        <v>23</v>
      </c>
      <c r="AL55" s="255" t="s">
        <v>4</v>
      </c>
      <c r="AM55" s="257">
        <f>H56+H59</f>
        <v>0</v>
      </c>
      <c r="AN55" s="257">
        <f>I56+I59</f>
        <v>0</v>
      </c>
      <c r="AO55" s="257">
        <f>J56+J59</f>
        <v>7</v>
      </c>
      <c r="AP55" s="259">
        <f>K56+K59</f>
        <v>17</v>
      </c>
    </row>
    <row r="56" spans="1:42" ht="15.75" customHeight="1" thickBot="1">
      <c r="A56" s="276" t="str">
        <f>H49</f>
        <v>F</v>
      </c>
      <c r="B56" s="277" t="str">
        <f>IF(AM56=1,AM50,IF(AN56=1,AN50,IF(AO56=1,AO50,IF(AP56=1,AP50))))</f>
        <v>NA</v>
      </c>
      <c r="C56" s="285" t="str">
        <f>L49</f>
        <v>C4</v>
      </c>
      <c r="D56" s="278" t="s">
        <v>202</v>
      </c>
      <c r="E56" s="279" t="s">
        <v>4</v>
      </c>
      <c r="F56" s="280">
        <v>13</v>
      </c>
      <c r="G56" s="281">
        <f>F56-F55</f>
        <v>-2</v>
      </c>
      <c r="H56" s="282">
        <v>0</v>
      </c>
      <c r="I56" s="282">
        <v>0</v>
      </c>
      <c r="J56" s="282">
        <v>3</v>
      </c>
      <c r="K56" s="281">
        <f>F56-(H56+I56+J56)</f>
        <v>10</v>
      </c>
      <c r="L56" s="281">
        <f>H56+I56+J56</f>
        <v>3</v>
      </c>
      <c r="M56" s="233">
        <f>(J56/F56)</f>
        <v>0.23076923076923078</v>
      </c>
      <c r="N56" s="233">
        <f>I56/F56</f>
        <v>0</v>
      </c>
      <c r="O56" s="233">
        <f>H56/F56</f>
        <v>0</v>
      </c>
      <c r="P56" s="281">
        <f>P55</f>
        <v>28</v>
      </c>
      <c r="Q56" s="283">
        <f>L56/P56</f>
        <v>0.10714285714285714</v>
      </c>
      <c r="R56" s="284">
        <f>IF(AND(A56="g",B56="n2"),VLOOKUP(Q56,vol,2),IF(AND(A56="g",B56="n1"),VLOOKUP(Q56,VO,2),IF(AND(A56="g",B56="NA"),VLOOKUP(Q56,VOO,2),IF(AND(A56="f",B56="n2"),VLOOKUP(Q56,VOLF,2),IF(AND(A56="f",B56="n1"),VLOOKUP(Q56,VOF,2),IF(AND(A56="f",B56="NA"),VLOOKUP(Q56,VOO,2)))))))</f>
        <v>2</v>
      </c>
      <c r="S56" s="80"/>
      <c r="T56" s="330" t="s">
        <v>167</v>
      </c>
      <c r="U56" s="90" t="s">
        <v>7</v>
      </c>
      <c r="V56" s="90"/>
      <c r="W56" s="90"/>
      <c r="X56" s="90"/>
      <c r="Y56" s="330" t="s">
        <v>168</v>
      </c>
      <c r="Z56" s="90"/>
      <c r="AA56" s="90"/>
      <c r="AB56" s="130"/>
      <c r="AC56" s="130" t="s">
        <v>7</v>
      </c>
      <c r="AD56" s="334" t="s">
        <v>176</v>
      </c>
      <c r="AE56" s="423"/>
      <c r="AF56" s="424"/>
      <c r="AG56" s="426"/>
      <c r="AH56" s="426"/>
      <c r="AI56" s="416"/>
      <c r="AJ56" s="418"/>
      <c r="AL56" s="256" t="s">
        <v>126</v>
      </c>
      <c r="AM56" s="260">
        <f>RANK(AM55,AM55:AP55)</f>
        <v>3</v>
      </c>
      <c r="AN56" s="260">
        <f>RANK(AN55,AM55:AP55)</f>
        <v>3</v>
      </c>
      <c r="AO56" s="260">
        <f>RANK(AO55,AM55:AP55)</f>
        <v>2</v>
      </c>
      <c r="AP56" s="261">
        <f>RANK(AP55,AM55:AP55)</f>
        <v>1</v>
      </c>
    </row>
    <row r="57" spans="1:42" ht="15.75" customHeight="1">
      <c r="A57" s="100" t="s">
        <v>25</v>
      </c>
      <c r="B57" s="76" t="s">
        <v>26</v>
      </c>
      <c r="C57" s="73" t="s">
        <v>37</v>
      </c>
      <c r="D57" s="133" t="s">
        <v>13</v>
      </c>
      <c r="E57" s="101"/>
      <c r="F57" s="75" t="s">
        <v>1</v>
      </c>
      <c r="G57" s="76" t="s">
        <v>8</v>
      </c>
      <c r="H57" s="77" t="s">
        <v>65</v>
      </c>
      <c r="I57" s="77" t="s">
        <v>66</v>
      </c>
      <c r="J57" s="77" t="s">
        <v>67</v>
      </c>
      <c r="K57" s="76" t="s">
        <v>56</v>
      </c>
      <c r="L57" s="78" t="s">
        <v>140</v>
      </c>
      <c r="M57" s="78" t="s">
        <v>166</v>
      </c>
      <c r="N57" s="78" t="s">
        <v>145</v>
      </c>
      <c r="O57" s="78" t="s">
        <v>146</v>
      </c>
      <c r="P57" s="73" t="s">
        <v>9</v>
      </c>
      <c r="Q57" s="102" t="s">
        <v>10</v>
      </c>
      <c r="R57" s="231" t="s">
        <v>7</v>
      </c>
      <c r="S57" s="97" t="s">
        <v>2</v>
      </c>
      <c r="T57" s="117" t="s">
        <v>148</v>
      </c>
      <c r="U57" s="118">
        <f>MAX(V57:X57)</f>
        <v>3</v>
      </c>
      <c r="V57" s="119">
        <f>IF(T57="P",VLOOKUP(M52,'BAREMES TT'!$AI$4:$AL$25,2))</f>
        <v>3</v>
      </c>
      <c r="W57" s="119" t="b">
        <f>IF(T57="F",VLOOKUP(N52,'BAREMES TT'!$AI$4:$AL$25,3))</f>
        <v>0</v>
      </c>
      <c r="X57" s="119" t="b">
        <f>IF(T57="E",VLOOKUP(O52,'BAREMES TT'!$AI$4:$AL$25,4))</f>
        <v>0</v>
      </c>
      <c r="Y57" s="117" t="s">
        <v>148</v>
      </c>
      <c r="Z57" s="119">
        <f>IF(Y57="P",VLOOKUP(M55,'BAREMES TT'!$AI$4:$AL$25,2))</f>
        <v>0.5</v>
      </c>
      <c r="AA57" s="119" t="b">
        <f>IF(Y57="F",VLOOKUP(N55,'BAREMES TT'!$AI$4:$AL$25,3))</f>
        <v>0</v>
      </c>
      <c r="AB57" s="119" t="b">
        <f>IF(Y57="E",VLOOKUP(O55,'BAREMES TT'!$AI$4:$AL$25,4))</f>
        <v>0</v>
      </c>
      <c r="AC57" s="118">
        <f>MAX(Z57:AB57)</f>
        <v>0.5</v>
      </c>
      <c r="AD57" s="131">
        <f>(AC57+U57)/2</f>
        <v>1.75</v>
      </c>
      <c r="AE57" s="419" t="str">
        <f>D52</f>
        <v>MELISSA</v>
      </c>
      <c r="AF57" s="420"/>
      <c r="AG57" s="134">
        <f>Y52</f>
        <v>1.9124999999999999</v>
      </c>
      <c r="AH57" s="134">
        <f>AG52</f>
        <v>5.341506129597198</v>
      </c>
      <c r="AI57" s="135">
        <f>AD57</f>
        <v>1.75</v>
      </c>
      <c r="AJ57" s="140">
        <f>AG57+AH57+AI57</f>
        <v>9.004006129597197</v>
      </c>
      <c r="AL57" s="275"/>
      <c r="AM57" s="63"/>
      <c r="AN57" s="63"/>
      <c r="AO57" s="63"/>
      <c r="AP57" s="63"/>
    </row>
    <row r="58" spans="1:42" ht="15.75" customHeight="1">
      <c r="A58" s="87" t="str">
        <f>A53</f>
        <v>G</v>
      </c>
      <c r="B58" s="88" t="str">
        <f>B53</f>
        <v>NA</v>
      </c>
      <c r="C58" s="88" t="str">
        <f>C53</f>
        <v>C4</v>
      </c>
      <c r="D58" s="108" t="str">
        <f>D53</f>
        <v>BEN</v>
      </c>
      <c r="E58" s="90" t="s">
        <v>3</v>
      </c>
      <c r="F58" s="91">
        <v>15</v>
      </c>
      <c r="G58" s="92">
        <f>F58-F59</f>
        <v>4</v>
      </c>
      <c r="H58" s="93">
        <v>0</v>
      </c>
      <c r="I58" s="93">
        <v>0</v>
      </c>
      <c r="J58" s="93">
        <v>4</v>
      </c>
      <c r="K58" s="92">
        <f>F58-(H58+I58+J58)</f>
        <v>11</v>
      </c>
      <c r="L58" s="92">
        <f>H58+I58+J58</f>
        <v>4</v>
      </c>
      <c r="M58" s="94">
        <f>(J58/F58)</f>
        <v>0.26666666666666666</v>
      </c>
      <c r="N58" s="94">
        <f>I58/F58</f>
        <v>0</v>
      </c>
      <c r="O58" s="94">
        <f>H58/F58</f>
        <v>0</v>
      </c>
      <c r="P58" s="92">
        <f>F58+F59</f>
        <v>26</v>
      </c>
      <c r="Q58" s="95">
        <f>L58/P58</f>
        <v>0.15384615384615385</v>
      </c>
      <c r="R58" s="232">
        <f>IF(AND(A58="g",B58="n2"),VLOOKUP(Q58,vol,2),IF(AND(A58="g",B58="n1"),VLOOKUP(Q58,VO,2),IF(AND(A58="g",B58="NA"),VLOOKUP(Q58,VOO,2),IF(AND(A58="f",B58="n2"),VLOOKUP(Q58,VOLF,2),IF(AND(A58="f",B58="n1"),VLOOKUP(Q58,VOF,2),IF(AND(A58="f",B58="NA"),VLOOKUP(Q58,VOO,2)))))))</f>
        <v>4.5</v>
      </c>
      <c r="S58" s="97" t="s">
        <v>3</v>
      </c>
      <c r="T58" s="117" t="s">
        <v>148</v>
      </c>
      <c r="U58" s="118">
        <f>MAX(V58:X58)</f>
        <v>4</v>
      </c>
      <c r="V58" s="119">
        <f>IF(T58="P",VLOOKUP(M53,'BAREMES TT'!$AI$4:$AL$25,2))</f>
        <v>4</v>
      </c>
      <c r="W58" s="119" t="b">
        <f>IF(T58="F",VLOOKUP(N53,'BAREMES TT'!$AI$4:$AL$25,3))</f>
        <v>0</v>
      </c>
      <c r="X58" s="119" t="b">
        <f>IF(T58="E",VLOOKUP(O53,'BAREMES TT'!$AI$4:$AL$25,4))</f>
        <v>0</v>
      </c>
      <c r="Y58" s="117" t="s">
        <v>148</v>
      </c>
      <c r="Z58" s="119">
        <f>IF(Y58="P",VLOOKUP(M58,'BAREMES TT'!$AI$4:$AL$25,2))</f>
        <v>2</v>
      </c>
      <c r="AA58" s="119" t="b">
        <f>IF(Y58="F",VLOOKUP(N58,'BAREMES TT'!$AI$4:$AL$25,3))</f>
        <v>0</v>
      </c>
      <c r="AB58" s="119" t="b">
        <f>IF(Y58="E",VLOOKUP(O58,'BAREMES TT'!$AI$4:$AL$25,4))</f>
        <v>0</v>
      </c>
      <c r="AC58" s="118">
        <f>MAX(Z58:AB58)</f>
        <v>2</v>
      </c>
      <c r="AD58" s="120">
        <f>(AC58+U58)/2</f>
        <v>3</v>
      </c>
      <c r="AE58" s="419" t="str">
        <f>D53</f>
        <v>BEN</v>
      </c>
      <c r="AF58" s="420"/>
      <c r="AG58" s="134">
        <f>Y53</f>
        <v>2.5875</v>
      </c>
      <c r="AH58" s="134">
        <f>AG53</f>
        <v>3.677758318739054</v>
      </c>
      <c r="AI58" s="135">
        <f>AD58</f>
        <v>3</v>
      </c>
      <c r="AJ58" s="140">
        <f>AG58+AH58+AI58</f>
        <v>9.265258318739054</v>
      </c>
      <c r="AL58" s="262"/>
      <c r="AM58" s="63"/>
      <c r="AN58" s="63"/>
      <c r="AO58" s="63"/>
      <c r="AP58" s="63"/>
    </row>
    <row r="59" spans="1:36" ht="15.75" customHeight="1" thickBot="1">
      <c r="A59" s="109" t="str">
        <f>A56</f>
        <v>F</v>
      </c>
      <c r="B59" s="110" t="str">
        <f>B56</f>
        <v>NA</v>
      </c>
      <c r="C59" s="110" t="str">
        <f>C56</f>
        <v>C4</v>
      </c>
      <c r="D59" s="122" t="str">
        <f>D56</f>
        <v>CLEMENTINE</v>
      </c>
      <c r="E59" s="112" t="s">
        <v>4</v>
      </c>
      <c r="F59" s="113">
        <v>11</v>
      </c>
      <c r="G59" s="114">
        <f>F59-F58</f>
        <v>-4</v>
      </c>
      <c r="H59" s="115">
        <v>0</v>
      </c>
      <c r="I59" s="115">
        <v>0</v>
      </c>
      <c r="J59" s="115">
        <v>4</v>
      </c>
      <c r="K59" s="114">
        <f>F59-(H59+I59+J59)</f>
        <v>7</v>
      </c>
      <c r="L59" s="114">
        <f>H59+I59+J59</f>
        <v>4</v>
      </c>
      <c r="M59" s="233">
        <f>(J59/F59)</f>
        <v>0.36363636363636365</v>
      </c>
      <c r="N59" s="233">
        <f>I59/F59</f>
        <v>0</v>
      </c>
      <c r="O59" s="233">
        <f>H59/F59</f>
        <v>0</v>
      </c>
      <c r="P59" s="114">
        <f>P58</f>
        <v>26</v>
      </c>
      <c r="Q59" s="116">
        <f>L59/P59</f>
        <v>0.15384615384615385</v>
      </c>
      <c r="R59" s="234">
        <f>IF(AND(A59="g",B59="n2"),VLOOKUP(Q59,vol,2),IF(AND(A59="g",B59="n1"),VLOOKUP(Q59,VO,2),IF(AND(A59="g",B59="NA"),VLOOKUP(Q59,VOO,2),IF(AND(A59="f",B59="n2"),VLOOKUP(Q59,VOLF,2),IF(AND(A59="f",B59="n1"),VLOOKUP(Q59,VOF,2),IF(AND(A59="f",B59="NA"),VLOOKUP(Q59,VOO,2)))))))</f>
        <v>4.5</v>
      </c>
      <c r="S59" s="106" t="s">
        <v>4</v>
      </c>
      <c r="T59" s="123" t="s">
        <v>148</v>
      </c>
      <c r="U59" s="124">
        <f>MAX(V59:X59)</f>
        <v>1.3</v>
      </c>
      <c r="V59" s="125">
        <f>IF(T59="P",VLOOKUP(M56,'BAREMES TT'!$AI$4:$AL$25,2))</f>
        <v>1.3</v>
      </c>
      <c r="W59" s="125" t="b">
        <f>IF(T59="F",VLOOKUP(N56,'BAREMES TT'!$AI$4:$AL$25,3))</f>
        <v>0</v>
      </c>
      <c r="X59" s="125" t="b">
        <f>IF(T59="E",VLOOKUP(O56,'BAREMES TT'!$AI$4:$AL$25,4))</f>
        <v>0</v>
      </c>
      <c r="Y59" s="123" t="s">
        <v>148</v>
      </c>
      <c r="Z59" s="125">
        <f>IF(Y59="P",VLOOKUP(M59,'BAREMES TT'!$AI$4:$AL$25,2))</f>
        <v>3.7</v>
      </c>
      <c r="AA59" s="125" t="b">
        <f>IF(Y59="F",VLOOKUP(N59,'BAREMES TT'!$AI$4:$AL$25,3))</f>
        <v>0</v>
      </c>
      <c r="AB59" s="125" t="b">
        <f>IF(Y59="E",VLOOKUP(O59,'BAREMES TT'!$AI$4:$AL$25,4))</f>
        <v>0</v>
      </c>
      <c r="AC59" s="124">
        <f>MAX(Z59:AB59)</f>
        <v>3.7</v>
      </c>
      <c r="AD59" s="126">
        <f>(AC59+U59)/2</f>
        <v>2.5</v>
      </c>
      <c r="AE59" s="413" t="str">
        <f>D56</f>
        <v>CLEMENTINE</v>
      </c>
      <c r="AF59" s="414"/>
      <c r="AG59" s="136">
        <f>Y54</f>
        <v>1.4625000000000001</v>
      </c>
      <c r="AH59" s="136">
        <f>AG54</f>
        <v>4.378283712784588</v>
      </c>
      <c r="AI59" s="137">
        <f>AD59</f>
        <v>2.5</v>
      </c>
      <c r="AJ59" s="141">
        <f>AG59+AH59+AI59</f>
        <v>8.340783712784589</v>
      </c>
    </row>
    <row r="60" ht="15.75" thickBot="1">
      <c r="AI60" s="63"/>
    </row>
    <row r="61" spans="1:36" ht="34.5" customHeight="1" thickBot="1">
      <c r="A61" s="366" t="s">
        <v>45</v>
      </c>
      <c r="B61" s="367"/>
      <c r="C61" s="367"/>
      <c r="D61" s="367"/>
      <c r="E61" s="367"/>
      <c r="F61" s="368"/>
      <c r="G61" s="142" t="s">
        <v>79</v>
      </c>
      <c r="H61" s="143" t="s">
        <v>20</v>
      </c>
      <c r="I61" s="268"/>
      <c r="J61" s="448" t="s">
        <v>63</v>
      </c>
      <c r="K61" s="449"/>
      <c r="L61" s="143" t="s">
        <v>42</v>
      </c>
      <c r="M61" s="59"/>
      <c r="N61" s="59"/>
      <c r="O61" s="59"/>
      <c r="Q61" s="450" t="s">
        <v>68</v>
      </c>
      <c r="R61" s="451"/>
      <c r="S61" s="451"/>
      <c r="T61" s="451"/>
      <c r="U61" s="451"/>
      <c r="V61" s="451"/>
      <c r="W61" s="451"/>
      <c r="X61" s="451"/>
      <c r="Y61" s="452"/>
      <c r="Z61" s="61"/>
      <c r="AA61" s="61"/>
      <c r="AB61" s="61"/>
      <c r="AD61" s="453"/>
      <c r="AE61" s="453"/>
      <c r="AF61" s="454"/>
      <c r="AG61" s="454"/>
      <c r="AH61" s="454"/>
      <c r="AI61" s="454"/>
      <c r="AJ61" s="454"/>
    </row>
    <row r="62" spans="1:42" ht="15.75" customHeight="1" thickBot="1">
      <c r="A62" s="62" t="s">
        <v>24</v>
      </c>
      <c r="B62" s="63"/>
      <c r="C62" s="63"/>
      <c r="D62" s="127"/>
      <c r="E62" s="63"/>
      <c r="F62" s="63"/>
      <c r="G62" s="64"/>
      <c r="H62" s="65">
        <v>1</v>
      </c>
      <c r="I62" s="65">
        <v>2</v>
      </c>
      <c r="J62" s="65">
        <v>3</v>
      </c>
      <c r="K62" s="66"/>
      <c r="L62" s="67" t="s">
        <v>0</v>
      </c>
      <c r="M62" s="67"/>
      <c r="N62" s="67"/>
      <c r="O62" s="67"/>
      <c r="P62" s="63"/>
      <c r="Q62" s="63"/>
      <c r="R62" s="63"/>
      <c r="S62" s="436" t="s">
        <v>61</v>
      </c>
      <c r="T62" s="437"/>
      <c r="U62" s="437"/>
      <c r="V62" s="437"/>
      <c r="W62" s="437"/>
      <c r="X62" s="437"/>
      <c r="Y62" s="437"/>
      <c r="Z62" s="437"/>
      <c r="AA62" s="437"/>
      <c r="AB62" s="437"/>
      <c r="AC62" s="438"/>
      <c r="AD62" s="439" t="s">
        <v>60</v>
      </c>
      <c r="AE62" s="440"/>
      <c r="AF62" s="440"/>
      <c r="AG62" s="441"/>
      <c r="AH62" s="442"/>
      <c r="AI62" s="445"/>
      <c r="AJ62" s="427">
        <v>6</v>
      </c>
      <c r="AK62" s="68"/>
      <c r="AL62" s="258"/>
      <c r="AM62" s="264" t="s">
        <v>5</v>
      </c>
      <c r="AN62" s="264" t="s">
        <v>6</v>
      </c>
      <c r="AO62" s="264" t="s">
        <v>130</v>
      </c>
      <c r="AP62" s="265" t="s">
        <v>130</v>
      </c>
    </row>
    <row r="63" spans="1:42" ht="15.75" customHeight="1">
      <c r="A63" s="71" t="s">
        <v>25</v>
      </c>
      <c r="B63" s="72" t="s">
        <v>26</v>
      </c>
      <c r="C63" s="73" t="s">
        <v>37</v>
      </c>
      <c r="D63" s="132" t="s">
        <v>11</v>
      </c>
      <c r="E63" s="74"/>
      <c r="F63" s="75" t="s">
        <v>1</v>
      </c>
      <c r="G63" s="76" t="s">
        <v>8</v>
      </c>
      <c r="H63" s="77" t="s">
        <v>65</v>
      </c>
      <c r="I63" s="77" t="s">
        <v>66</v>
      </c>
      <c r="J63" s="77" t="s">
        <v>67</v>
      </c>
      <c r="K63" s="76" t="s">
        <v>56</v>
      </c>
      <c r="L63" s="78" t="s">
        <v>140</v>
      </c>
      <c r="M63" s="78" t="s">
        <v>166</v>
      </c>
      <c r="N63" s="78" t="s">
        <v>145</v>
      </c>
      <c r="O63" s="78" t="s">
        <v>146</v>
      </c>
      <c r="P63" s="76" t="s">
        <v>9</v>
      </c>
      <c r="Q63" s="72" t="s">
        <v>10</v>
      </c>
      <c r="R63" s="231" t="s">
        <v>7</v>
      </c>
      <c r="S63" s="80"/>
      <c r="T63" s="81" t="s">
        <v>57</v>
      </c>
      <c r="U63" s="81" t="s">
        <v>58</v>
      </c>
      <c r="V63" s="82"/>
      <c r="W63" s="82"/>
      <c r="X63" s="82"/>
      <c r="Y63" s="430" t="s">
        <v>175</v>
      </c>
      <c r="Z63" s="431"/>
      <c r="AA63" s="431"/>
      <c r="AB63" s="431"/>
      <c r="AC63" s="432"/>
      <c r="AD63" s="80"/>
      <c r="AE63" s="81" t="s">
        <v>57</v>
      </c>
      <c r="AF63" s="81" t="s">
        <v>58</v>
      </c>
      <c r="AG63" s="333" t="s">
        <v>47</v>
      </c>
      <c r="AH63" s="443"/>
      <c r="AI63" s="446"/>
      <c r="AJ63" s="428"/>
      <c r="AK63" s="84"/>
      <c r="AL63" s="255" t="s">
        <v>2</v>
      </c>
      <c r="AM63" s="257">
        <f>H64+H67</f>
        <v>0</v>
      </c>
      <c r="AN63" s="257">
        <f>I64+I67</f>
        <v>0</v>
      </c>
      <c r="AO63" s="257">
        <f>J64+J67</f>
        <v>6</v>
      </c>
      <c r="AP63" s="259">
        <f>K64+K67</f>
        <v>10</v>
      </c>
    </row>
    <row r="64" spans="1:42" ht="15.75" customHeight="1">
      <c r="A64" s="87" t="str">
        <f>H61</f>
        <v>F</v>
      </c>
      <c r="B64" s="266" t="str">
        <f>IF(AM64=1,AM62,IF(AN64=1,AN62,IF(AO64=1,AO62,IF(AP64=1,AP62))))</f>
        <v>NA</v>
      </c>
      <c r="C64" s="88" t="str">
        <f>L61</f>
        <v>C3</v>
      </c>
      <c r="D64" s="89" t="s">
        <v>203</v>
      </c>
      <c r="E64" s="90" t="s">
        <v>2</v>
      </c>
      <c r="F64" s="91">
        <v>7</v>
      </c>
      <c r="G64" s="92">
        <f>F64-F65</f>
        <v>-8</v>
      </c>
      <c r="H64" s="93">
        <v>0</v>
      </c>
      <c r="I64" s="93">
        <v>0</v>
      </c>
      <c r="J64" s="93">
        <v>2</v>
      </c>
      <c r="K64" s="92">
        <f>F64-(H64+I64+J64)</f>
        <v>5</v>
      </c>
      <c r="L64" s="92">
        <f>H64+I64+J64</f>
        <v>2</v>
      </c>
      <c r="M64" s="94">
        <f>(J64/F64)</f>
        <v>0.2857142857142857</v>
      </c>
      <c r="N64" s="94">
        <f>I64/F64</f>
        <v>0</v>
      </c>
      <c r="O64" s="94">
        <f>H64/F64</f>
        <v>0</v>
      </c>
      <c r="P64" s="92">
        <f>F64+F65</f>
        <v>22</v>
      </c>
      <c r="Q64" s="95">
        <f>L64/P64</f>
        <v>0.09090909090909091</v>
      </c>
      <c r="R64" s="232">
        <f>IF(AND(A64="g",B64="n2"),VLOOKUP(Q64,vol,2),IF(AND(A64="g",B64="n1"),VLOOKUP(Q64,VO,2),IF(AND(A64="g",B64="NA"),VLOOKUP(Q64,VOO,2),IF(AND(A64="f",B64="n2"),VLOOKUP(Q64,VOLF,2),IF(AND(A64="f",B64="n1"),VLOOKUP(Q64,VOF,2),IF(AND(A64="f",B64="NA"),VLOOKUP(Q64,VOO,2)))))))</f>
        <v>1.5</v>
      </c>
      <c r="S64" s="97" t="s">
        <v>2</v>
      </c>
      <c r="T64" s="81">
        <f>R64</f>
        <v>1.5</v>
      </c>
      <c r="U64" s="81">
        <f>R67</f>
        <v>5</v>
      </c>
      <c r="V64" s="82"/>
      <c r="W64" s="82"/>
      <c r="X64" s="82"/>
      <c r="Y64" s="433">
        <f>((T64+U64)/40)*9</f>
        <v>1.4625000000000001</v>
      </c>
      <c r="Z64" s="434"/>
      <c r="AA64" s="434"/>
      <c r="AB64" s="434"/>
      <c r="AC64" s="435"/>
      <c r="AD64" s="97" t="s">
        <v>2</v>
      </c>
      <c r="AE64" s="98">
        <f>IF(A64="G",INDEX(Matrice_garçons,VLOOKUP(G64,NLigne_garçons,7),HLOOKUP(C64,NColonne_garçons,21)),INDEX(Matrice_filles,VLOOKUP(G64,NLigne_filles,8),HLOOKUP(C64,NColonne_filles,21)))</f>
        <v>8</v>
      </c>
      <c r="AF64" s="98">
        <f>IF(A67="G",INDEX(Matrice_garçons,VLOOKUP(G67,NLigne_garçons,7),HLOOKUP(C67,NColonne_garçons,21)),INDEX(Matrice_filles,VLOOKUP(G67,NLigne_filles,8),HLOOKUP(C67,NColonne_filles,21)))</f>
        <v>8</v>
      </c>
      <c r="AG64" s="99">
        <f>(AE64+AF64)/5.71</f>
        <v>2.8021015761821366</v>
      </c>
      <c r="AH64" s="443"/>
      <c r="AI64" s="446"/>
      <c r="AJ64" s="428"/>
      <c r="AK64" s="84"/>
      <c r="AL64" s="255" t="s">
        <v>126</v>
      </c>
      <c r="AM64" s="257">
        <f>RANK(AM63,AM63:AP63)</f>
        <v>3</v>
      </c>
      <c r="AN64" s="257">
        <f>RANK(AN63,AM63:AP63)</f>
        <v>3</v>
      </c>
      <c r="AO64" s="257">
        <f>RANK(AO63,AM63:AP63)</f>
        <v>2</v>
      </c>
      <c r="AP64" s="259">
        <f>RANK(AP63,AM63:AP63)</f>
        <v>1</v>
      </c>
    </row>
    <row r="65" spans="1:42" ht="15.75" customHeight="1" thickBot="1">
      <c r="A65" s="109" t="str">
        <f>H61</f>
        <v>F</v>
      </c>
      <c r="B65" s="267" t="str">
        <f>IF(AM66=1,AM62,IF(AN66=1,AN62,IF(AO66=1,AO62,IF(AP66=1,AP62))))</f>
        <v>NA</v>
      </c>
      <c r="C65" s="110" t="str">
        <f>L61</f>
        <v>C3</v>
      </c>
      <c r="D65" s="111" t="s">
        <v>198</v>
      </c>
      <c r="E65" s="112" t="s">
        <v>3</v>
      </c>
      <c r="F65" s="113">
        <v>15</v>
      </c>
      <c r="G65" s="114">
        <f>F65-F64</f>
        <v>8</v>
      </c>
      <c r="H65" s="115">
        <v>2</v>
      </c>
      <c r="I65" s="115">
        <v>0</v>
      </c>
      <c r="J65" s="115">
        <v>1</v>
      </c>
      <c r="K65" s="114">
        <f>F65-(H65+I65+J65)</f>
        <v>12</v>
      </c>
      <c r="L65" s="114">
        <f>H65+I65+J65</f>
        <v>3</v>
      </c>
      <c r="M65" s="233">
        <f>(J65/F65)</f>
        <v>0.06666666666666667</v>
      </c>
      <c r="N65" s="233">
        <f>I65/F65</f>
        <v>0</v>
      </c>
      <c r="O65" s="233">
        <f>H65/F65</f>
        <v>0.13333333333333333</v>
      </c>
      <c r="P65" s="114">
        <f>P64</f>
        <v>22</v>
      </c>
      <c r="Q65" s="116">
        <f>L65/P65</f>
        <v>0.13636363636363635</v>
      </c>
      <c r="R65" s="234">
        <f>IF(AND(A65="g",B65="n2"),VLOOKUP(Q65,vol,2),IF(AND(A65="g",B65="n1"),VLOOKUP(Q65,VO,2),IF(AND(A65="g",B65="NA"),VLOOKUP(Q65,VOO,2),IF(AND(A65="f",B65="n2"),VLOOKUP(Q65,VOLF,2),IF(AND(A65="f",B65="n1"),VLOOKUP(Q65,VOF,2),IF(AND(A65="f",B65="NA"),VLOOKUP(Q65,VOO,2)))))))</f>
        <v>3.5</v>
      </c>
      <c r="S65" s="97" t="s">
        <v>3</v>
      </c>
      <c r="T65" s="81">
        <f>R65</f>
        <v>3.5</v>
      </c>
      <c r="U65" s="81">
        <f>R70</f>
        <v>4.5</v>
      </c>
      <c r="V65" s="82"/>
      <c r="W65" s="82"/>
      <c r="X65" s="82"/>
      <c r="Y65" s="433">
        <f>((T65+U65)/40)*9</f>
        <v>1.8</v>
      </c>
      <c r="Z65" s="434"/>
      <c r="AA65" s="434"/>
      <c r="AB65" s="434"/>
      <c r="AC65" s="435"/>
      <c r="AD65" s="97" t="s">
        <v>3</v>
      </c>
      <c r="AE65" s="98">
        <f>IF(A65="G",INDEX(Matrice_garçons,VLOOKUP(G65,NLigne_garçons,7),HLOOKUP(C65,NColonne_garçons,21)),INDEX(Matrice_filles,VLOOKUP(G65,NLigne_filles,8),HLOOKUP(C65,NColonne_filles,21)))</f>
        <v>13</v>
      </c>
      <c r="AF65" s="98">
        <f>IF(A70="G",INDEX(Matrice_garçons,VLOOKUP(G70,NLigne_garçons,7),HLOOKUP(C70,NColonne_garçons,21)),INDEX(Matrice_filles,VLOOKUP(G70,NLigne_filles,8),HLOOKUP(C70,NColonne_filles,21)))</f>
        <v>9</v>
      </c>
      <c r="AG65" s="99">
        <f>(AE65+AF65)/5.71</f>
        <v>3.852889667250438</v>
      </c>
      <c r="AH65" s="443"/>
      <c r="AI65" s="446"/>
      <c r="AJ65" s="428"/>
      <c r="AK65" s="84"/>
      <c r="AL65" s="255" t="s">
        <v>3</v>
      </c>
      <c r="AM65" s="257">
        <f>H65+H70</f>
        <v>2</v>
      </c>
      <c r="AN65" s="257">
        <f>I65+I70</f>
        <v>0</v>
      </c>
      <c r="AO65" s="257">
        <f>J65+J70</f>
        <v>5</v>
      </c>
      <c r="AP65" s="259">
        <f>K65+K70</f>
        <v>19</v>
      </c>
    </row>
    <row r="66" spans="1:42" ht="15.75" customHeight="1" thickBot="1">
      <c r="A66" s="100" t="s">
        <v>25</v>
      </c>
      <c r="B66" s="76" t="s">
        <v>26</v>
      </c>
      <c r="C66" s="73" t="s">
        <v>37</v>
      </c>
      <c r="D66" s="133" t="s">
        <v>12</v>
      </c>
      <c r="E66" s="101"/>
      <c r="F66" s="75" t="s">
        <v>1</v>
      </c>
      <c r="G66" s="76" t="s">
        <v>8</v>
      </c>
      <c r="H66" s="77" t="s">
        <v>65</v>
      </c>
      <c r="I66" s="77" t="s">
        <v>66</v>
      </c>
      <c r="J66" s="77" t="s">
        <v>67</v>
      </c>
      <c r="K66" s="76" t="s">
        <v>56</v>
      </c>
      <c r="L66" s="78" t="s">
        <v>140</v>
      </c>
      <c r="M66" s="78" t="s">
        <v>166</v>
      </c>
      <c r="N66" s="78" t="s">
        <v>145</v>
      </c>
      <c r="O66" s="78" t="s">
        <v>146</v>
      </c>
      <c r="P66" s="73" t="s">
        <v>9</v>
      </c>
      <c r="Q66" s="102" t="s">
        <v>10</v>
      </c>
      <c r="R66" s="231" t="s">
        <v>7</v>
      </c>
      <c r="S66" s="103" t="s">
        <v>4</v>
      </c>
      <c r="T66" s="104">
        <f>R68</f>
        <v>7</v>
      </c>
      <c r="U66" s="104">
        <f>R71</f>
        <v>1.5</v>
      </c>
      <c r="V66" s="105"/>
      <c r="W66" s="105"/>
      <c r="X66" s="105"/>
      <c r="Y66" s="433">
        <f>((T66+U66)/40)*9</f>
        <v>1.9124999999999999</v>
      </c>
      <c r="Z66" s="434"/>
      <c r="AA66" s="434"/>
      <c r="AB66" s="434"/>
      <c r="AC66" s="435"/>
      <c r="AD66" s="106" t="s">
        <v>4</v>
      </c>
      <c r="AE66" s="128">
        <f>IF(A68="G",INDEX(Matrice_garçons,VLOOKUP(G68,NLigne_garçons,7),HLOOKUP(C68,NColonne_garçons,21)),INDEX(Matrice_filles,VLOOKUP(G68,NLigne_filles,8),HLOOKUP(C68,NColonne_filles,21)))</f>
        <v>13</v>
      </c>
      <c r="AF66" s="128">
        <f>IF(A71="G",INDEX(Matrice_garçons,VLOOKUP(G71,NLigne_garçons,7),HLOOKUP(C71,NColonne_garçons,21)),INDEX(Matrice_filles,VLOOKUP(G71,NLigne_filles,8),HLOOKUP(C71,NColonne_filles,21)))</f>
        <v>12.5</v>
      </c>
      <c r="AG66" s="129">
        <f>(AE66+AF66)/5.71</f>
        <v>4.46584938704028</v>
      </c>
      <c r="AH66" s="444"/>
      <c r="AI66" s="447"/>
      <c r="AJ66" s="429"/>
      <c r="AK66" s="70"/>
      <c r="AL66" s="255" t="s">
        <v>126</v>
      </c>
      <c r="AM66" s="257">
        <f>RANK(AM65,AM65:AP65)</f>
        <v>3</v>
      </c>
      <c r="AN66" s="257">
        <f>RANK(AN65,AM65:AP65)</f>
        <v>4</v>
      </c>
      <c r="AO66" s="257">
        <f>RANK(AO65,AM65:AP65)</f>
        <v>2</v>
      </c>
      <c r="AP66" s="259">
        <f>RANK(AP65,AM65:AP65)</f>
        <v>1</v>
      </c>
    </row>
    <row r="67" spans="1:42" ht="15.75" customHeight="1">
      <c r="A67" s="87" t="str">
        <f>A64</f>
        <v>F</v>
      </c>
      <c r="B67" s="266" t="str">
        <f>IF(AM64=1,AM62,IF(AN64=1,AN62,IF(AO64=1,AO62,IF(AP64=1,AP62))))</f>
        <v>NA</v>
      </c>
      <c r="C67" s="107" t="str">
        <f>C64</f>
        <v>C3</v>
      </c>
      <c r="D67" s="108" t="str">
        <f>D64</f>
        <v>ANASTASIA</v>
      </c>
      <c r="E67" s="90" t="s">
        <v>2</v>
      </c>
      <c r="F67" s="91">
        <v>9</v>
      </c>
      <c r="G67" s="92">
        <f>F67-F68</f>
        <v>-6</v>
      </c>
      <c r="H67" s="93">
        <v>0</v>
      </c>
      <c r="I67" s="93">
        <v>0</v>
      </c>
      <c r="J67" s="93">
        <v>4</v>
      </c>
      <c r="K67" s="92">
        <f>F67-(H67+I67+J67)</f>
        <v>5</v>
      </c>
      <c r="L67" s="92">
        <f>H67+I67+J67</f>
        <v>4</v>
      </c>
      <c r="M67" s="94">
        <f>(J67/F67)</f>
        <v>0.4444444444444444</v>
      </c>
      <c r="N67" s="94">
        <f>I67/F67</f>
        <v>0</v>
      </c>
      <c r="O67" s="94">
        <f>H67/F67</f>
        <v>0</v>
      </c>
      <c r="P67" s="92">
        <f>F67+F68</f>
        <v>24</v>
      </c>
      <c r="Q67" s="95">
        <f>L67/P67</f>
        <v>0.16666666666666666</v>
      </c>
      <c r="R67" s="96">
        <f>IF(AND(A67="g",B67="n2"),VLOOKUP(Q67,vol,2),IF(AND(A67="g",B67="n1"),VLOOKUP(Q67,VO,2),IF(AND(A67="g",B67="NA"),VLOOKUP(Q67,VOO,2),IF(AND(A67="f",B67="n2"),VLOOKUP(Q67,VOLF,2),IF(AND(A67="f",B67="n1"),VLOOKUP(Q67,VOF,2),IF(AND(A67="f",B67="NA"),VLOOKUP(Q67,VOO,2)))))))</f>
        <v>5</v>
      </c>
      <c r="S67" s="376" t="s">
        <v>62</v>
      </c>
      <c r="T67" s="377"/>
      <c r="U67" s="377"/>
      <c r="V67" s="377"/>
      <c r="W67" s="377"/>
      <c r="X67" s="377"/>
      <c r="Y67" s="377"/>
      <c r="Z67" s="377"/>
      <c r="AA67" s="377"/>
      <c r="AB67" s="377"/>
      <c r="AC67" s="377"/>
      <c r="AD67" s="378"/>
      <c r="AE67" s="421" t="s">
        <v>46</v>
      </c>
      <c r="AF67" s="422"/>
      <c r="AG67" s="425" t="s">
        <v>175</v>
      </c>
      <c r="AH67" s="425" t="s">
        <v>47</v>
      </c>
      <c r="AI67" s="415" t="s">
        <v>176</v>
      </c>
      <c r="AJ67" s="417" t="s">
        <v>23</v>
      </c>
      <c r="AL67" s="255" t="s">
        <v>4</v>
      </c>
      <c r="AM67" s="257">
        <f>H68+H71</f>
        <v>0</v>
      </c>
      <c r="AN67" s="257">
        <f>I68+I71</f>
        <v>1</v>
      </c>
      <c r="AO67" s="257">
        <f>J68+J71</f>
        <v>6</v>
      </c>
      <c r="AP67" s="259">
        <f>K68+K71</f>
        <v>23</v>
      </c>
    </row>
    <row r="68" spans="1:42" ht="15.75" customHeight="1" thickBot="1">
      <c r="A68" s="276" t="str">
        <f>H61</f>
        <v>F</v>
      </c>
      <c r="B68" s="277" t="str">
        <f>IF(AM68=1,AM62,IF(AN68=1,AN62,IF(AO68=1,AO62,IF(AP68=1,AP62))))</f>
        <v>NA</v>
      </c>
      <c r="C68" s="285" t="str">
        <f>L61</f>
        <v>C3</v>
      </c>
      <c r="D68" s="278" t="s">
        <v>204</v>
      </c>
      <c r="E68" s="279" t="s">
        <v>4</v>
      </c>
      <c r="F68" s="280">
        <v>15</v>
      </c>
      <c r="G68" s="281">
        <f>F68-F67</f>
        <v>6</v>
      </c>
      <c r="H68" s="282">
        <v>0</v>
      </c>
      <c r="I68" s="282">
        <v>0</v>
      </c>
      <c r="J68" s="282">
        <v>5</v>
      </c>
      <c r="K68" s="281">
        <f>F68-(H68+I68+J68)</f>
        <v>10</v>
      </c>
      <c r="L68" s="281">
        <f>H68+I68+J68</f>
        <v>5</v>
      </c>
      <c r="M68" s="233">
        <f>(J68/F68)</f>
        <v>0.3333333333333333</v>
      </c>
      <c r="N68" s="233">
        <f>I68/F68</f>
        <v>0</v>
      </c>
      <c r="O68" s="233">
        <f>H68/F68</f>
        <v>0</v>
      </c>
      <c r="P68" s="281">
        <f>P67</f>
        <v>24</v>
      </c>
      <c r="Q68" s="283">
        <f>L68/P68</f>
        <v>0.20833333333333334</v>
      </c>
      <c r="R68" s="284">
        <f>IF(AND(A68="g",B68="n2"),VLOOKUP(Q68,vol,2),IF(AND(A68="g",B68="n1"),VLOOKUP(Q68,VO,2),IF(AND(A68="g",B68="NA"),VLOOKUP(Q68,VOO,2),IF(AND(A68="f",B68="n2"),VLOOKUP(Q68,VOLF,2),IF(AND(A68="f",B68="n1"),VLOOKUP(Q68,VOF,2),IF(AND(A68="f",B68="NA"),VLOOKUP(Q68,VOO,2)))))))</f>
        <v>7</v>
      </c>
      <c r="S68" s="80"/>
      <c r="T68" s="330" t="s">
        <v>167</v>
      </c>
      <c r="U68" s="90" t="s">
        <v>7</v>
      </c>
      <c r="V68" s="90"/>
      <c r="W68" s="90"/>
      <c r="X68" s="90"/>
      <c r="Y68" s="330" t="s">
        <v>168</v>
      </c>
      <c r="Z68" s="90"/>
      <c r="AA68" s="90"/>
      <c r="AB68" s="130"/>
      <c r="AC68" s="130" t="s">
        <v>7</v>
      </c>
      <c r="AD68" s="334" t="s">
        <v>176</v>
      </c>
      <c r="AE68" s="423"/>
      <c r="AF68" s="424"/>
      <c r="AG68" s="426"/>
      <c r="AH68" s="426"/>
      <c r="AI68" s="416"/>
      <c r="AJ68" s="418"/>
      <c r="AL68" s="256" t="s">
        <v>126</v>
      </c>
      <c r="AM68" s="260">
        <f>RANK(AM67,AM67:AP67)</f>
        <v>4</v>
      </c>
      <c r="AN68" s="260">
        <f>RANK(AN67,AM67:AP67)</f>
        <v>3</v>
      </c>
      <c r="AO68" s="260">
        <f>RANK(AO67,AM67:AP67)</f>
        <v>2</v>
      </c>
      <c r="AP68" s="261">
        <f>RANK(AP67,AM67:AP67)</f>
        <v>1</v>
      </c>
    </row>
    <row r="69" spans="1:42" ht="15.75" customHeight="1">
      <c r="A69" s="100" t="s">
        <v>25</v>
      </c>
      <c r="B69" s="76" t="s">
        <v>26</v>
      </c>
      <c r="C69" s="73" t="s">
        <v>37</v>
      </c>
      <c r="D69" s="133" t="s">
        <v>13</v>
      </c>
      <c r="E69" s="101"/>
      <c r="F69" s="75" t="s">
        <v>1</v>
      </c>
      <c r="G69" s="76" t="s">
        <v>8</v>
      </c>
      <c r="H69" s="77" t="s">
        <v>65</v>
      </c>
      <c r="I69" s="77" t="s">
        <v>66</v>
      </c>
      <c r="J69" s="77" t="s">
        <v>67</v>
      </c>
      <c r="K69" s="76" t="s">
        <v>56</v>
      </c>
      <c r="L69" s="78" t="s">
        <v>140</v>
      </c>
      <c r="M69" s="78" t="s">
        <v>166</v>
      </c>
      <c r="N69" s="78" t="s">
        <v>145</v>
      </c>
      <c r="O69" s="78" t="s">
        <v>146</v>
      </c>
      <c r="P69" s="73" t="s">
        <v>9</v>
      </c>
      <c r="Q69" s="102" t="s">
        <v>10</v>
      </c>
      <c r="R69" s="231" t="s">
        <v>7</v>
      </c>
      <c r="S69" s="97" t="s">
        <v>2</v>
      </c>
      <c r="T69" s="117" t="s">
        <v>148</v>
      </c>
      <c r="U69" s="118">
        <f>MAX(V69:X69)</f>
        <v>2.3</v>
      </c>
      <c r="V69" s="119">
        <f>IF(T69="P",VLOOKUP(M64,'BAREMES TT'!$AI$4:$AL$25,2))</f>
        <v>2.3</v>
      </c>
      <c r="W69" s="119" t="b">
        <f>IF(T69="F",VLOOKUP(N64,'BAREMES TT'!$AI$4:$AL$25,3))</f>
        <v>0</v>
      </c>
      <c r="X69" s="119" t="b">
        <f>IF(T69="E",VLOOKUP(O64,'BAREMES TT'!$AI$4:$AL$25,4))</f>
        <v>0</v>
      </c>
      <c r="Y69" s="117" t="s">
        <v>148</v>
      </c>
      <c r="Z69" s="119">
        <f>IF(Y69="P",VLOOKUP(M67,'BAREMES TT'!$AI$4:$AL$25,2))</f>
        <v>4</v>
      </c>
      <c r="AA69" s="119" t="b">
        <f>IF(Y69="F",VLOOKUP(N67,'BAREMES TT'!$AI$4:$AL$25,3))</f>
        <v>0</v>
      </c>
      <c r="AB69" s="119" t="b">
        <f>IF(Y69="E",VLOOKUP(O67,'BAREMES TT'!$AI$4:$AL$25,4))</f>
        <v>0</v>
      </c>
      <c r="AC69" s="118">
        <f>MAX(Z69:AB69)</f>
        <v>4</v>
      </c>
      <c r="AD69" s="131">
        <f>(AC69+U69)/2</f>
        <v>3.15</v>
      </c>
      <c r="AE69" s="419" t="str">
        <f>D64</f>
        <v>ANASTASIA</v>
      </c>
      <c r="AF69" s="420"/>
      <c r="AG69" s="134">
        <f>Y64</f>
        <v>1.4625000000000001</v>
      </c>
      <c r="AH69" s="134">
        <f>AG64</f>
        <v>2.8021015761821366</v>
      </c>
      <c r="AI69" s="135">
        <f>AD69</f>
        <v>3.15</v>
      </c>
      <c r="AJ69" s="140">
        <f>AG69+AH69+AI69</f>
        <v>7.414601576182136</v>
      </c>
      <c r="AL69" s="275"/>
      <c r="AM69" s="63"/>
      <c r="AN69" s="63"/>
      <c r="AO69" s="63"/>
      <c r="AP69" s="63"/>
    </row>
    <row r="70" spans="1:42" ht="15.75" customHeight="1">
      <c r="A70" s="87" t="str">
        <f>A65</f>
        <v>F</v>
      </c>
      <c r="B70" s="88" t="str">
        <f>B65</f>
        <v>NA</v>
      </c>
      <c r="C70" s="88" t="str">
        <f>C65</f>
        <v>C3</v>
      </c>
      <c r="D70" s="108" t="str">
        <f>D65</f>
        <v>ELISE</v>
      </c>
      <c r="E70" s="90" t="s">
        <v>3</v>
      </c>
      <c r="F70" s="91">
        <v>11</v>
      </c>
      <c r="G70" s="92">
        <f>F70-F71</f>
        <v>-4</v>
      </c>
      <c r="H70" s="93">
        <v>0</v>
      </c>
      <c r="I70" s="93">
        <v>0</v>
      </c>
      <c r="J70" s="93">
        <v>4</v>
      </c>
      <c r="K70" s="92">
        <f>F70-(H70+I70+J70)</f>
        <v>7</v>
      </c>
      <c r="L70" s="92">
        <f>H70+I70+J70</f>
        <v>4</v>
      </c>
      <c r="M70" s="94">
        <f>(J70/F70)</f>
        <v>0.36363636363636365</v>
      </c>
      <c r="N70" s="94">
        <f>I70/F70</f>
        <v>0</v>
      </c>
      <c r="O70" s="94">
        <f>H70/F70</f>
        <v>0</v>
      </c>
      <c r="P70" s="92">
        <f>F70+F71</f>
        <v>26</v>
      </c>
      <c r="Q70" s="95">
        <f>L70/P70</f>
        <v>0.15384615384615385</v>
      </c>
      <c r="R70" s="232">
        <f>IF(AND(A70="g",B70="n2"),VLOOKUP(Q70,vol,2),IF(AND(A70="g",B70="n1"),VLOOKUP(Q70,VO,2),IF(AND(A70="g",B70="NA"),VLOOKUP(Q70,VOO,2),IF(AND(A70="f",B70="n2"),VLOOKUP(Q70,VOLF,2),IF(AND(A70="f",B70="n1"),VLOOKUP(Q70,VOF,2),IF(AND(A70="f",B70="NA"),VLOOKUP(Q70,VOO,2)))))))</f>
        <v>4.5</v>
      </c>
      <c r="S70" s="97" t="s">
        <v>3</v>
      </c>
      <c r="T70" s="117" t="s">
        <v>147</v>
      </c>
      <c r="U70" s="118">
        <f>MAX(V70:X70)</f>
        <v>0.8</v>
      </c>
      <c r="V70" s="119" t="b">
        <f>IF(T70="P",VLOOKUP(M65,'BAREMES TT'!$AI$4:$AL$25,2))</f>
        <v>0</v>
      </c>
      <c r="W70" s="119" t="b">
        <f>IF(T70="F",VLOOKUP(N65,'BAREMES TT'!$AI$4:$AL$25,3))</f>
        <v>0</v>
      </c>
      <c r="X70" s="119">
        <f>IF(T70="E",VLOOKUP(O65,'BAREMES TT'!$AI$4:$AL$25,4))</f>
        <v>0.8</v>
      </c>
      <c r="Y70" s="117" t="s">
        <v>147</v>
      </c>
      <c r="Z70" s="119" t="b">
        <f>IF(Y70="P",VLOOKUP(M70,'BAREMES TT'!$AI$4:$AL$25,2))</f>
        <v>0</v>
      </c>
      <c r="AA70" s="119" t="b">
        <f>IF(Y70="F",VLOOKUP(N70,'BAREMES TT'!$AI$4:$AL$25,3))</f>
        <v>0</v>
      </c>
      <c r="AB70" s="119">
        <f>IF(Y70="E",VLOOKUP(O70,'BAREMES TT'!$AI$4:$AL$25,4))</f>
        <v>0</v>
      </c>
      <c r="AC70" s="118">
        <f>MAX(Z70:AB70)</f>
        <v>0</v>
      </c>
      <c r="AD70" s="120">
        <f>(AC70+U70)/2</f>
        <v>0.4</v>
      </c>
      <c r="AE70" s="419" t="str">
        <f>D65</f>
        <v>ELISE</v>
      </c>
      <c r="AF70" s="420"/>
      <c r="AG70" s="134">
        <f>Y65</f>
        <v>1.8</v>
      </c>
      <c r="AH70" s="134">
        <f>AG65</f>
        <v>3.852889667250438</v>
      </c>
      <c r="AI70" s="135">
        <f>AD70</f>
        <v>0.4</v>
      </c>
      <c r="AJ70" s="140">
        <f>AG70+AH70+AI70</f>
        <v>6.052889667250438</v>
      </c>
      <c r="AL70" s="262"/>
      <c r="AM70" s="63"/>
      <c r="AN70" s="63"/>
      <c r="AO70" s="63"/>
      <c r="AP70" s="63"/>
    </row>
    <row r="71" spans="1:36" ht="15.75" customHeight="1" thickBot="1">
      <c r="A71" s="109" t="str">
        <f>A68</f>
        <v>F</v>
      </c>
      <c r="B71" s="110" t="str">
        <f>B68</f>
        <v>NA</v>
      </c>
      <c r="C71" s="110" t="str">
        <f>C68</f>
        <v>C3</v>
      </c>
      <c r="D71" s="122" t="str">
        <f>D68</f>
        <v>TIPHANI</v>
      </c>
      <c r="E71" s="112" t="s">
        <v>4</v>
      </c>
      <c r="F71" s="113">
        <v>15</v>
      </c>
      <c r="G71" s="114">
        <f>F71-F70</f>
        <v>4</v>
      </c>
      <c r="H71" s="115">
        <v>0</v>
      </c>
      <c r="I71" s="115">
        <v>1</v>
      </c>
      <c r="J71" s="115">
        <v>1</v>
      </c>
      <c r="K71" s="114">
        <f>F71-(H71+I71+J71)</f>
        <v>13</v>
      </c>
      <c r="L71" s="114">
        <f>H71+I71+J71</f>
        <v>2</v>
      </c>
      <c r="M71" s="233">
        <f>(J71/F71)</f>
        <v>0.06666666666666667</v>
      </c>
      <c r="N71" s="233">
        <f>I71/F71</f>
        <v>0.06666666666666667</v>
      </c>
      <c r="O71" s="233">
        <f>H71/F71</f>
        <v>0</v>
      </c>
      <c r="P71" s="114">
        <f>P70</f>
        <v>26</v>
      </c>
      <c r="Q71" s="116">
        <f>L71/P71</f>
        <v>0.07692307692307693</v>
      </c>
      <c r="R71" s="234">
        <f>IF(AND(A71="g",B71="n2"),VLOOKUP(Q71,vol,2),IF(AND(A71="g",B71="n1"),VLOOKUP(Q71,VO,2),IF(AND(A71="g",B71="NA"),VLOOKUP(Q71,VOO,2),IF(AND(A71="f",B71="n2"),VLOOKUP(Q71,VOLF,2),IF(AND(A71="f",B71="n1"),VLOOKUP(Q71,VOF,2),IF(AND(A71="f",B71="NA"),VLOOKUP(Q71,VOO,2)))))))</f>
        <v>1.5</v>
      </c>
      <c r="S71" s="106" t="s">
        <v>4</v>
      </c>
      <c r="T71" s="123" t="s">
        <v>148</v>
      </c>
      <c r="U71" s="124">
        <f>MAX(V71:X71)</f>
        <v>3</v>
      </c>
      <c r="V71" s="125">
        <f>IF(T71="P",VLOOKUP(M68,'BAREMES TT'!$AI$4:$AL$25,2))</f>
        <v>3</v>
      </c>
      <c r="W71" s="125" t="b">
        <f>IF(T71="F",VLOOKUP(N68,'BAREMES TT'!$AI$4:$AL$25,3))</f>
        <v>0</v>
      </c>
      <c r="X71" s="125" t="b">
        <f>IF(T71="E",VLOOKUP(O68,'BAREMES TT'!$AI$4:$AL$25,4))</f>
        <v>0</v>
      </c>
      <c r="Y71" s="123" t="s">
        <v>148</v>
      </c>
      <c r="Z71" s="125">
        <f>IF(Y71="P",VLOOKUP(M71,'BAREMES TT'!$AI$4:$AL$25,2))</f>
        <v>0.5</v>
      </c>
      <c r="AA71" s="125" t="b">
        <f>IF(Y71="F",VLOOKUP(N71,'BAREMES TT'!$AI$4:$AL$25,3))</f>
        <v>0</v>
      </c>
      <c r="AB71" s="125" t="b">
        <f>IF(Y71="E",VLOOKUP(O71,'BAREMES TT'!$AI$4:$AL$25,4))</f>
        <v>0</v>
      </c>
      <c r="AC71" s="124">
        <f>MAX(Z71:AB71)</f>
        <v>0.5</v>
      </c>
      <c r="AD71" s="126">
        <f>(AC71+U71)/2</f>
        <v>1.75</v>
      </c>
      <c r="AE71" s="413" t="str">
        <f>D68</f>
        <v>TIPHANI</v>
      </c>
      <c r="AF71" s="414"/>
      <c r="AG71" s="136">
        <f>Y66</f>
        <v>1.9124999999999999</v>
      </c>
      <c r="AH71" s="136">
        <f>AG66</f>
        <v>4.46584938704028</v>
      </c>
      <c r="AI71" s="137">
        <f>AD71</f>
        <v>1.75</v>
      </c>
      <c r="AJ71" s="141">
        <f>AG71+AH71+AI71</f>
        <v>8.12834938704028</v>
      </c>
    </row>
    <row r="72" ht="15.75" thickBot="1">
      <c r="AI72" s="63"/>
    </row>
    <row r="73" spans="1:36" ht="34.5" customHeight="1" thickBot="1">
      <c r="A73" s="366" t="s">
        <v>45</v>
      </c>
      <c r="B73" s="367"/>
      <c r="C73" s="367"/>
      <c r="D73" s="367"/>
      <c r="E73" s="367"/>
      <c r="F73" s="368"/>
      <c r="G73" s="142" t="s">
        <v>79</v>
      </c>
      <c r="H73" s="143"/>
      <c r="I73" s="268"/>
      <c r="J73" s="448" t="s">
        <v>63</v>
      </c>
      <c r="K73" s="449"/>
      <c r="L73" s="143"/>
      <c r="M73" s="59"/>
      <c r="N73" s="59"/>
      <c r="O73" s="59"/>
      <c r="Q73" s="450" t="s">
        <v>68</v>
      </c>
      <c r="R73" s="451"/>
      <c r="S73" s="451"/>
      <c r="T73" s="451"/>
      <c r="U73" s="451"/>
      <c r="V73" s="451"/>
      <c r="W73" s="451"/>
      <c r="X73" s="451"/>
      <c r="Y73" s="452"/>
      <c r="Z73" s="61"/>
      <c r="AA73" s="61"/>
      <c r="AB73" s="61"/>
      <c r="AD73" s="453"/>
      <c r="AE73" s="453"/>
      <c r="AF73" s="454"/>
      <c r="AG73" s="454"/>
      <c r="AH73" s="454"/>
      <c r="AI73" s="454"/>
      <c r="AJ73" s="454"/>
    </row>
    <row r="74" spans="1:42" ht="15.75" customHeight="1" thickBot="1">
      <c r="A74" s="62" t="s">
        <v>24</v>
      </c>
      <c r="B74" s="63"/>
      <c r="C74" s="63"/>
      <c r="D74" s="127"/>
      <c r="E74" s="63"/>
      <c r="F74" s="63"/>
      <c r="G74" s="64"/>
      <c r="H74" s="65">
        <v>1</v>
      </c>
      <c r="I74" s="65">
        <v>2</v>
      </c>
      <c r="J74" s="65">
        <v>3</v>
      </c>
      <c r="K74" s="66"/>
      <c r="L74" s="67" t="s">
        <v>0</v>
      </c>
      <c r="M74" s="67"/>
      <c r="N74" s="67"/>
      <c r="O74" s="67"/>
      <c r="P74" s="63"/>
      <c r="Q74" s="63"/>
      <c r="R74" s="63"/>
      <c r="S74" s="436" t="s">
        <v>61</v>
      </c>
      <c r="T74" s="437"/>
      <c r="U74" s="437"/>
      <c r="V74" s="437"/>
      <c r="W74" s="437"/>
      <c r="X74" s="437"/>
      <c r="Y74" s="437"/>
      <c r="Z74" s="437"/>
      <c r="AA74" s="437"/>
      <c r="AB74" s="437"/>
      <c r="AC74" s="438"/>
      <c r="AD74" s="439" t="s">
        <v>60</v>
      </c>
      <c r="AE74" s="440"/>
      <c r="AF74" s="440"/>
      <c r="AG74" s="441"/>
      <c r="AH74" s="442"/>
      <c r="AI74" s="445"/>
      <c r="AJ74" s="427">
        <v>7</v>
      </c>
      <c r="AK74" s="68"/>
      <c r="AL74" s="258"/>
      <c r="AM74" s="264" t="s">
        <v>5</v>
      </c>
      <c r="AN74" s="264" t="s">
        <v>6</v>
      </c>
      <c r="AO74" s="264" t="s">
        <v>130</v>
      </c>
      <c r="AP74" s="265" t="s">
        <v>130</v>
      </c>
    </row>
    <row r="75" spans="1:42" ht="15.75" customHeight="1">
      <c r="A75" s="71" t="s">
        <v>25</v>
      </c>
      <c r="B75" s="72" t="s">
        <v>26</v>
      </c>
      <c r="C75" s="73" t="s">
        <v>37</v>
      </c>
      <c r="D75" s="132" t="s">
        <v>11</v>
      </c>
      <c r="E75" s="74"/>
      <c r="F75" s="75" t="s">
        <v>1</v>
      </c>
      <c r="G75" s="76" t="s">
        <v>8</v>
      </c>
      <c r="H75" s="77" t="s">
        <v>65</v>
      </c>
      <c r="I75" s="77" t="s">
        <v>66</v>
      </c>
      <c r="J75" s="77" t="s">
        <v>67</v>
      </c>
      <c r="K75" s="76" t="s">
        <v>56</v>
      </c>
      <c r="L75" s="78" t="s">
        <v>140</v>
      </c>
      <c r="M75" s="78" t="s">
        <v>166</v>
      </c>
      <c r="N75" s="78" t="s">
        <v>145</v>
      </c>
      <c r="O75" s="78" t="s">
        <v>146</v>
      </c>
      <c r="P75" s="76" t="s">
        <v>9</v>
      </c>
      <c r="Q75" s="72" t="s">
        <v>10</v>
      </c>
      <c r="R75" s="231" t="s">
        <v>7</v>
      </c>
      <c r="S75" s="80"/>
      <c r="T75" s="81" t="s">
        <v>57</v>
      </c>
      <c r="U75" s="81" t="s">
        <v>58</v>
      </c>
      <c r="V75" s="82"/>
      <c r="W75" s="82"/>
      <c r="X75" s="82"/>
      <c r="Y75" s="430" t="s">
        <v>175</v>
      </c>
      <c r="Z75" s="431"/>
      <c r="AA75" s="431"/>
      <c r="AB75" s="431"/>
      <c r="AC75" s="432"/>
      <c r="AD75" s="80"/>
      <c r="AE75" s="81" t="s">
        <v>57</v>
      </c>
      <c r="AF75" s="81" t="s">
        <v>58</v>
      </c>
      <c r="AG75" s="333" t="s">
        <v>47</v>
      </c>
      <c r="AH75" s="443"/>
      <c r="AI75" s="446"/>
      <c r="AJ75" s="428"/>
      <c r="AK75" s="84"/>
      <c r="AL75" s="255" t="s">
        <v>2</v>
      </c>
      <c r="AM75" s="257">
        <f>H76+H79</f>
        <v>0</v>
      </c>
      <c r="AN75" s="257">
        <f>I76+I79</f>
        <v>0</v>
      </c>
      <c r="AO75" s="257">
        <f>J76+J79</f>
        <v>0</v>
      </c>
      <c r="AP75" s="259">
        <f>K76+K79</f>
        <v>0</v>
      </c>
    </row>
    <row r="76" spans="1:42" ht="15.75" customHeight="1">
      <c r="A76" s="87">
        <f>H73</f>
        <v>0</v>
      </c>
      <c r="B76" s="266" t="str">
        <f>IF(AM76=1,AM74,IF(AN76=1,AN74,IF(AO76=1,AO74,IF(AP76=1,AP74))))</f>
        <v>N2</v>
      </c>
      <c r="C76" s="88">
        <f>L73</f>
        <v>0</v>
      </c>
      <c r="D76" s="89"/>
      <c r="E76" s="90" t="s">
        <v>2</v>
      </c>
      <c r="F76" s="91"/>
      <c r="G76" s="92">
        <f>F76-F77</f>
        <v>0</v>
      </c>
      <c r="H76" s="93"/>
      <c r="I76" s="93"/>
      <c r="J76" s="93"/>
      <c r="K76" s="92">
        <f>F76-(H76+I76+J76)</f>
        <v>0</v>
      </c>
      <c r="L76" s="92">
        <f>H76+I76+J76</f>
        <v>0</v>
      </c>
      <c r="M76" s="94" t="e">
        <f>(J76/F76)</f>
        <v>#DIV/0!</v>
      </c>
      <c r="N76" s="94" t="e">
        <f>I76/F76</f>
        <v>#DIV/0!</v>
      </c>
      <c r="O76" s="94" t="e">
        <f>H76/F76</f>
        <v>#DIV/0!</v>
      </c>
      <c r="P76" s="92">
        <f>F76+F77</f>
        <v>0</v>
      </c>
      <c r="Q76" s="95" t="e">
        <f>L76/P76</f>
        <v>#DIV/0!</v>
      </c>
      <c r="R76" s="232" t="b">
        <f>IF(AND(A76="g",B76="n2"),VLOOKUP(Q76,vol,2),IF(AND(A76="g",B76="n1"),VLOOKUP(Q76,VO,2),IF(AND(A76="g",B76="NA"),VLOOKUP(Q76,VOO,2),IF(AND(A76="f",B76="n2"),VLOOKUP(Q76,VOLF,2),IF(AND(A76="f",B76="n1"),VLOOKUP(Q76,VOF,2),IF(AND(A76="f",B76="NA"),VLOOKUP(Q76,VOO,2)))))))</f>
        <v>0</v>
      </c>
      <c r="S76" s="97" t="s">
        <v>2</v>
      </c>
      <c r="T76" s="81" t="b">
        <f>R76</f>
        <v>0</v>
      </c>
      <c r="U76" s="81" t="b">
        <f>R79</f>
        <v>0</v>
      </c>
      <c r="V76" s="82"/>
      <c r="W76" s="82"/>
      <c r="X76" s="82"/>
      <c r="Y76" s="433">
        <f>((T76+U76)/40)*9</f>
        <v>0</v>
      </c>
      <c r="Z76" s="434"/>
      <c r="AA76" s="434"/>
      <c r="AB76" s="434"/>
      <c r="AC76" s="435"/>
      <c r="AD76" s="97" t="s">
        <v>2</v>
      </c>
      <c r="AE76" s="98" t="e">
        <f>IF(A76="G",INDEX(Matrice_garçons,VLOOKUP(G76,NLigne_garçons,7),HLOOKUP(C76,NColonne_garçons,21)),INDEX(Matrice_filles,VLOOKUP(G76,NLigne_filles,8),HLOOKUP(C76,NColonne_filles,21)))</f>
        <v>#N/A</v>
      </c>
      <c r="AF76" s="98" t="e">
        <f>IF(A79="G",INDEX(Matrice_garçons,VLOOKUP(G79,NLigne_garçons,7),HLOOKUP(C79,NColonne_garçons,21)),INDEX(Matrice_filles,VLOOKUP(G79,NLigne_filles,8),HLOOKUP(C79,NColonne_filles,21)))</f>
        <v>#N/A</v>
      </c>
      <c r="AG76" s="99" t="e">
        <f>(AE76+AF76)/5.71</f>
        <v>#N/A</v>
      </c>
      <c r="AH76" s="443"/>
      <c r="AI76" s="446"/>
      <c r="AJ76" s="428"/>
      <c r="AK76" s="84"/>
      <c r="AL76" s="255" t="s">
        <v>126</v>
      </c>
      <c r="AM76" s="257">
        <f>RANK(AM75,AM75:AP75)</f>
        <v>1</v>
      </c>
      <c r="AN76" s="257">
        <f>RANK(AN75,AM75:AP75)</f>
        <v>1</v>
      </c>
      <c r="AO76" s="257">
        <f>RANK(AO75,AM75:AP75)</f>
        <v>1</v>
      </c>
      <c r="AP76" s="259">
        <f>RANK(AP75,AM75:AP75)</f>
        <v>1</v>
      </c>
    </row>
    <row r="77" spans="1:42" ht="15.75" customHeight="1" thickBot="1">
      <c r="A77" s="109">
        <f>H73</f>
        <v>0</v>
      </c>
      <c r="B77" s="267" t="str">
        <f>IF(AM78=1,AM74,IF(AN78=1,AN74,IF(AO78=1,AO74,IF(AP78=1,AP74))))</f>
        <v>N2</v>
      </c>
      <c r="C77" s="110">
        <f>L73</f>
        <v>0</v>
      </c>
      <c r="D77" s="111"/>
      <c r="E77" s="112" t="s">
        <v>3</v>
      </c>
      <c r="F77" s="113"/>
      <c r="G77" s="114">
        <f>F77-F76</f>
        <v>0</v>
      </c>
      <c r="H77" s="115"/>
      <c r="I77" s="115"/>
      <c r="J77" s="115"/>
      <c r="K77" s="114">
        <f>F77-(H77+I77+J77)</f>
        <v>0</v>
      </c>
      <c r="L77" s="114">
        <f>H77+I77+J77</f>
        <v>0</v>
      </c>
      <c r="M77" s="233" t="e">
        <f>(J77/F77)</f>
        <v>#DIV/0!</v>
      </c>
      <c r="N77" s="233" t="e">
        <f>I77/F77</f>
        <v>#DIV/0!</v>
      </c>
      <c r="O77" s="233" t="e">
        <f>H77/F77</f>
        <v>#DIV/0!</v>
      </c>
      <c r="P77" s="114">
        <f>P76</f>
        <v>0</v>
      </c>
      <c r="Q77" s="116" t="e">
        <f>L77/P77</f>
        <v>#DIV/0!</v>
      </c>
      <c r="R77" s="234" t="b">
        <f>IF(AND(A77="g",B77="n2"),VLOOKUP(Q77,vol,2),IF(AND(A77="g",B77="n1"),VLOOKUP(Q77,VO,2),IF(AND(A77="g",B77="NA"),VLOOKUP(Q77,VOO,2),IF(AND(A77="f",B77="n2"),VLOOKUP(Q77,VOLF,2),IF(AND(A77="f",B77="n1"),VLOOKUP(Q77,VOF,2),IF(AND(A77="f",B77="NA"),VLOOKUP(Q77,VOO,2)))))))</f>
        <v>0</v>
      </c>
      <c r="S77" s="97" t="s">
        <v>3</v>
      </c>
      <c r="T77" s="81" t="b">
        <f>R77</f>
        <v>0</v>
      </c>
      <c r="U77" s="81" t="b">
        <f>R82</f>
        <v>0</v>
      </c>
      <c r="V77" s="82"/>
      <c r="W77" s="82"/>
      <c r="X77" s="82"/>
      <c r="Y77" s="433">
        <f>((T77+U77)/40)*9</f>
        <v>0</v>
      </c>
      <c r="Z77" s="434"/>
      <c r="AA77" s="434"/>
      <c r="AB77" s="434"/>
      <c r="AC77" s="435"/>
      <c r="AD77" s="97" t="s">
        <v>3</v>
      </c>
      <c r="AE77" s="98" t="e">
        <f>IF(A77="G",INDEX(Matrice_garçons,VLOOKUP(G77,NLigne_garçons,7),HLOOKUP(C77,NColonne_garçons,21)),INDEX(Matrice_filles,VLOOKUP(G77,NLigne_filles,8),HLOOKUP(C77,NColonne_filles,21)))</f>
        <v>#N/A</v>
      </c>
      <c r="AF77" s="98" t="e">
        <f>IF(A82="G",INDEX(Matrice_garçons,VLOOKUP(G82,NLigne_garçons,7),HLOOKUP(C82,NColonne_garçons,21)),INDEX(Matrice_filles,VLOOKUP(G82,NLigne_filles,8),HLOOKUP(C82,NColonne_filles,21)))</f>
        <v>#N/A</v>
      </c>
      <c r="AG77" s="99" t="e">
        <f>(AE77+AF77)/5.71</f>
        <v>#N/A</v>
      </c>
      <c r="AH77" s="443"/>
      <c r="AI77" s="446"/>
      <c r="AJ77" s="428"/>
      <c r="AK77" s="84"/>
      <c r="AL77" s="255" t="s">
        <v>3</v>
      </c>
      <c r="AM77" s="257">
        <f>H77+H82</f>
        <v>0</v>
      </c>
      <c r="AN77" s="257">
        <f>I77+I82</f>
        <v>0</v>
      </c>
      <c r="AO77" s="257">
        <f>J77+J82</f>
        <v>0</v>
      </c>
      <c r="AP77" s="259">
        <f>K77+K82</f>
        <v>0</v>
      </c>
    </row>
    <row r="78" spans="1:42" ht="15.75" customHeight="1" thickBot="1">
      <c r="A78" s="100" t="s">
        <v>25</v>
      </c>
      <c r="B78" s="76" t="s">
        <v>26</v>
      </c>
      <c r="C78" s="73" t="s">
        <v>37</v>
      </c>
      <c r="D78" s="133" t="s">
        <v>12</v>
      </c>
      <c r="E78" s="101"/>
      <c r="F78" s="75" t="s">
        <v>1</v>
      </c>
      <c r="G78" s="76" t="s">
        <v>8</v>
      </c>
      <c r="H78" s="77" t="s">
        <v>65</v>
      </c>
      <c r="I78" s="77" t="s">
        <v>66</v>
      </c>
      <c r="J78" s="77" t="s">
        <v>67</v>
      </c>
      <c r="K78" s="76" t="s">
        <v>56</v>
      </c>
      <c r="L78" s="78" t="s">
        <v>140</v>
      </c>
      <c r="M78" s="78" t="s">
        <v>166</v>
      </c>
      <c r="N78" s="78" t="s">
        <v>145</v>
      </c>
      <c r="O78" s="78" t="s">
        <v>146</v>
      </c>
      <c r="P78" s="73" t="s">
        <v>9</v>
      </c>
      <c r="Q78" s="102" t="s">
        <v>10</v>
      </c>
      <c r="R78" s="231" t="s">
        <v>7</v>
      </c>
      <c r="S78" s="103" t="s">
        <v>4</v>
      </c>
      <c r="T78" s="104" t="b">
        <f>R80</f>
        <v>0</v>
      </c>
      <c r="U78" s="104" t="b">
        <f>R83</f>
        <v>0</v>
      </c>
      <c r="V78" s="105"/>
      <c r="W78" s="105"/>
      <c r="X78" s="105"/>
      <c r="Y78" s="433">
        <f>((T78+U78)/40)*9</f>
        <v>0</v>
      </c>
      <c r="Z78" s="434"/>
      <c r="AA78" s="434"/>
      <c r="AB78" s="434"/>
      <c r="AC78" s="435"/>
      <c r="AD78" s="106" t="s">
        <v>4</v>
      </c>
      <c r="AE78" s="128" t="e">
        <f>IF(A80="G",INDEX(Matrice_garçons,VLOOKUP(G80,NLigne_garçons,7),HLOOKUP(C80,NColonne_garçons,21)),INDEX(Matrice_filles,VLOOKUP(G80,NLigne_filles,8),HLOOKUP(C80,NColonne_filles,21)))</f>
        <v>#N/A</v>
      </c>
      <c r="AF78" s="128" t="e">
        <f>IF(A83="G",INDEX(Matrice_garçons,VLOOKUP(G83,NLigne_garçons,7),HLOOKUP(C83,NColonne_garçons,21)),INDEX(Matrice_filles,VLOOKUP(G83,NLigne_filles,8),HLOOKUP(C83,NColonne_filles,21)))</f>
        <v>#N/A</v>
      </c>
      <c r="AG78" s="129" t="e">
        <f>(AE78+AF78)/5.71</f>
        <v>#N/A</v>
      </c>
      <c r="AH78" s="444"/>
      <c r="AI78" s="447"/>
      <c r="AJ78" s="429"/>
      <c r="AK78" s="70"/>
      <c r="AL78" s="255" t="s">
        <v>126</v>
      </c>
      <c r="AM78" s="257">
        <f>RANK(AM77,AM77:AP77)</f>
        <v>1</v>
      </c>
      <c r="AN78" s="257">
        <f>RANK(AN77,AM77:AP77)</f>
        <v>1</v>
      </c>
      <c r="AO78" s="257">
        <f>RANK(AO77,AM77:AP77)</f>
        <v>1</v>
      </c>
      <c r="AP78" s="259">
        <f>RANK(AP77,AM77:AP77)</f>
        <v>1</v>
      </c>
    </row>
    <row r="79" spans="1:42" ht="15.75" customHeight="1">
      <c r="A79" s="87">
        <f>A76</f>
        <v>0</v>
      </c>
      <c r="B79" s="266" t="str">
        <f>IF(AM76=1,AM74,IF(AN76=1,AN74,IF(AO76=1,AO74,IF(AP76=1,AP74))))</f>
        <v>N2</v>
      </c>
      <c r="C79" s="107">
        <f>C76</f>
        <v>0</v>
      </c>
      <c r="D79" s="108">
        <f>D76</f>
        <v>0</v>
      </c>
      <c r="E79" s="90" t="s">
        <v>2</v>
      </c>
      <c r="F79" s="91"/>
      <c r="G79" s="92">
        <f>F79-F80</f>
        <v>0</v>
      </c>
      <c r="H79" s="93"/>
      <c r="I79" s="93"/>
      <c r="J79" s="93"/>
      <c r="K79" s="92">
        <f>F79-(H79+I79+J79)</f>
        <v>0</v>
      </c>
      <c r="L79" s="92">
        <f>H79+I79+J79</f>
        <v>0</v>
      </c>
      <c r="M79" s="94" t="e">
        <f>(J79/F79)</f>
        <v>#DIV/0!</v>
      </c>
      <c r="N79" s="94" t="e">
        <f>I79/F79</f>
        <v>#DIV/0!</v>
      </c>
      <c r="O79" s="94" t="e">
        <f>H79/F79</f>
        <v>#DIV/0!</v>
      </c>
      <c r="P79" s="92">
        <f>F79+F80</f>
        <v>0</v>
      </c>
      <c r="Q79" s="95" t="e">
        <f>L79/P79</f>
        <v>#DIV/0!</v>
      </c>
      <c r="R79" s="96" t="b">
        <f>IF(AND(A79="g",B79="n2"),VLOOKUP(Q79,vol,2),IF(AND(A79="g",B79="n1"),VLOOKUP(Q79,VO,2),IF(AND(A79="g",B79="NA"),VLOOKUP(Q79,VOO,2),IF(AND(A79="f",B79="n2"),VLOOKUP(Q79,VOLF,2),IF(AND(A79="f",B79="n1"),VLOOKUP(Q79,VOF,2),IF(AND(A79="f",B79="NA"),VLOOKUP(Q79,VOO,2)))))))</f>
        <v>0</v>
      </c>
      <c r="S79" s="376" t="s">
        <v>62</v>
      </c>
      <c r="T79" s="377"/>
      <c r="U79" s="377"/>
      <c r="V79" s="377"/>
      <c r="W79" s="377"/>
      <c r="X79" s="377"/>
      <c r="Y79" s="377"/>
      <c r="Z79" s="377"/>
      <c r="AA79" s="377"/>
      <c r="AB79" s="377"/>
      <c r="AC79" s="377"/>
      <c r="AD79" s="378"/>
      <c r="AE79" s="421" t="s">
        <v>46</v>
      </c>
      <c r="AF79" s="422"/>
      <c r="AG79" s="425" t="s">
        <v>175</v>
      </c>
      <c r="AH79" s="425" t="s">
        <v>47</v>
      </c>
      <c r="AI79" s="415" t="s">
        <v>176</v>
      </c>
      <c r="AJ79" s="417" t="s">
        <v>23</v>
      </c>
      <c r="AL79" s="255" t="s">
        <v>4</v>
      </c>
      <c r="AM79" s="257">
        <f>H80+H83</f>
        <v>0</v>
      </c>
      <c r="AN79" s="257">
        <f>I80+I83</f>
        <v>0</v>
      </c>
      <c r="AO79" s="257">
        <f>J80+J83</f>
        <v>0</v>
      </c>
      <c r="AP79" s="259">
        <f>K80+K83</f>
        <v>0</v>
      </c>
    </row>
    <row r="80" spans="1:42" ht="15.75" customHeight="1" thickBot="1">
      <c r="A80" s="276">
        <f>H73</f>
        <v>0</v>
      </c>
      <c r="B80" s="277" t="str">
        <f>IF(AM80=1,AM74,IF(AN80=1,AN74,IF(AO80=1,AO74,IF(AP80=1,AP74))))</f>
        <v>N2</v>
      </c>
      <c r="C80" s="285">
        <f>L73</f>
        <v>0</v>
      </c>
      <c r="D80" s="278"/>
      <c r="E80" s="279" t="s">
        <v>4</v>
      </c>
      <c r="F80" s="280"/>
      <c r="G80" s="281">
        <f>F80-F79</f>
        <v>0</v>
      </c>
      <c r="H80" s="282"/>
      <c r="I80" s="282"/>
      <c r="J80" s="282"/>
      <c r="K80" s="281">
        <f>F80-(H80+I80+J80)</f>
        <v>0</v>
      </c>
      <c r="L80" s="281">
        <f>H80+I80+J80</f>
        <v>0</v>
      </c>
      <c r="M80" s="233" t="e">
        <f>(J80/F80)</f>
        <v>#DIV/0!</v>
      </c>
      <c r="N80" s="233" t="e">
        <f>I80/F80</f>
        <v>#DIV/0!</v>
      </c>
      <c r="O80" s="233" t="e">
        <f>H80/F80</f>
        <v>#DIV/0!</v>
      </c>
      <c r="P80" s="281">
        <f>P79</f>
        <v>0</v>
      </c>
      <c r="Q80" s="283" t="e">
        <f>L80/P80</f>
        <v>#DIV/0!</v>
      </c>
      <c r="R80" s="284" t="b">
        <f>IF(AND(A80="g",B80="n2"),VLOOKUP(Q80,vol,2),IF(AND(A80="g",B80="n1"),VLOOKUP(Q80,VO,2),IF(AND(A80="g",B80="NA"),VLOOKUP(Q80,VOO,2),IF(AND(A80="f",B80="n2"),VLOOKUP(Q80,VOLF,2),IF(AND(A80="f",B80="n1"),VLOOKUP(Q80,VOF,2),IF(AND(A80="f",B80="NA"),VLOOKUP(Q80,VOO,2)))))))</f>
        <v>0</v>
      </c>
      <c r="S80" s="80"/>
      <c r="T80" s="330" t="s">
        <v>167</v>
      </c>
      <c r="U80" s="90" t="s">
        <v>7</v>
      </c>
      <c r="V80" s="90"/>
      <c r="W80" s="90"/>
      <c r="X80" s="90"/>
      <c r="Y80" s="330" t="s">
        <v>168</v>
      </c>
      <c r="Z80" s="90"/>
      <c r="AA80" s="90"/>
      <c r="AB80" s="130"/>
      <c r="AC80" s="130" t="s">
        <v>7</v>
      </c>
      <c r="AD80" s="334" t="s">
        <v>176</v>
      </c>
      <c r="AE80" s="423"/>
      <c r="AF80" s="424"/>
      <c r="AG80" s="426"/>
      <c r="AH80" s="426"/>
      <c r="AI80" s="416"/>
      <c r="AJ80" s="418"/>
      <c r="AL80" s="256" t="s">
        <v>126</v>
      </c>
      <c r="AM80" s="260">
        <f>RANK(AM79,AM79:AP79)</f>
        <v>1</v>
      </c>
      <c r="AN80" s="260">
        <f>RANK(AN79,AM79:AP79)</f>
        <v>1</v>
      </c>
      <c r="AO80" s="260">
        <f>RANK(AO79,AM79:AP79)</f>
        <v>1</v>
      </c>
      <c r="AP80" s="261">
        <f>RANK(AP79,AM79:AP79)</f>
        <v>1</v>
      </c>
    </row>
    <row r="81" spans="1:42" ht="15.75" customHeight="1">
      <c r="A81" s="100" t="s">
        <v>25</v>
      </c>
      <c r="B81" s="76" t="s">
        <v>26</v>
      </c>
      <c r="C81" s="73" t="s">
        <v>37</v>
      </c>
      <c r="D81" s="133" t="s">
        <v>13</v>
      </c>
      <c r="E81" s="101"/>
      <c r="F81" s="75" t="s">
        <v>1</v>
      </c>
      <c r="G81" s="76" t="s">
        <v>8</v>
      </c>
      <c r="H81" s="77" t="s">
        <v>65</v>
      </c>
      <c r="I81" s="77" t="s">
        <v>66</v>
      </c>
      <c r="J81" s="77" t="s">
        <v>67</v>
      </c>
      <c r="K81" s="76" t="s">
        <v>56</v>
      </c>
      <c r="L81" s="78" t="s">
        <v>140</v>
      </c>
      <c r="M81" s="78" t="s">
        <v>166</v>
      </c>
      <c r="N81" s="78" t="s">
        <v>145</v>
      </c>
      <c r="O81" s="78" t="s">
        <v>146</v>
      </c>
      <c r="P81" s="73" t="s">
        <v>9</v>
      </c>
      <c r="Q81" s="102" t="s">
        <v>10</v>
      </c>
      <c r="R81" s="231" t="s">
        <v>7</v>
      </c>
      <c r="S81" s="97" t="s">
        <v>2</v>
      </c>
      <c r="T81" s="117"/>
      <c r="U81" s="118">
        <f>MAX(V81:X81)</f>
        <v>0</v>
      </c>
      <c r="V81" s="119" t="b">
        <f>IF(T81="P",VLOOKUP(M76,'BAREMES TT'!$AI$4:$AL$25,2))</f>
        <v>0</v>
      </c>
      <c r="W81" s="119" t="b">
        <f>IF(T81="F",VLOOKUP(N76,'BAREMES TT'!$AI$4:$AL$25,3))</f>
        <v>0</v>
      </c>
      <c r="X81" s="119" t="b">
        <f>IF(T81="E",VLOOKUP(O76,'BAREMES TT'!$AI$4:$AL$25,4))</f>
        <v>0</v>
      </c>
      <c r="Y81" s="117"/>
      <c r="Z81" s="119" t="b">
        <f>IF(Y81="P",VLOOKUP(M79,'BAREMES TT'!$AI$4:$AL$25,2))</f>
        <v>0</v>
      </c>
      <c r="AA81" s="119" t="b">
        <f>IF(Y81="F",VLOOKUP(N79,'BAREMES TT'!$AI$4:$AL$25,3))</f>
        <v>0</v>
      </c>
      <c r="AB81" s="119" t="b">
        <f>IF(Y81="E",VLOOKUP(O79,'BAREMES TT'!$AI$4:$AL$25,4))</f>
        <v>0</v>
      </c>
      <c r="AC81" s="118">
        <f>MAX(Z81:AB81)</f>
        <v>0</v>
      </c>
      <c r="AD81" s="131">
        <f>(AC81+U81)/2</f>
        <v>0</v>
      </c>
      <c r="AE81" s="419">
        <f>D76</f>
        <v>0</v>
      </c>
      <c r="AF81" s="420"/>
      <c r="AG81" s="134">
        <f>Y76</f>
        <v>0</v>
      </c>
      <c r="AH81" s="134" t="e">
        <f>AG76</f>
        <v>#N/A</v>
      </c>
      <c r="AI81" s="135">
        <f>AD81</f>
        <v>0</v>
      </c>
      <c r="AJ81" s="140" t="e">
        <f>AG81+AH81+AI81</f>
        <v>#N/A</v>
      </c>
      <c r="AL81" s="275"/>
      <c r="AM81" s="63"/>
      <c r="AN81" s="63"/>
      <c r="AO81" s="63"/>
      <c r="AP81" s="63"/>
    </row>
    <row r="82" spans="1:42" ht="15.75" customHeight="1">
      <c r="A82" s="87">
        <f>A77</f>
        <v>0</v>
      </c>
      <c r="B82" s="88" t="str">
        <f>B77</f>
        <v>N2</v>
      </c>
      <c r="C82" s="88">
        <f>C77</f>
        <v>0</v>
      </c>
      <c r="D82" s="108">
        <f>D77</f>
        <v>0</v>
      </c>
      <c r="E82" s="90" t="s">
        <v>3</v>
      </c>
      <c r="F82" s="91"/>
      <c r="G82" s="92">
        <f>F82-F83</f>
        <v>0</v>
      </c>
      <c r="H82" s="93"/>
      <c r="I82" s="93"/>
      <c r="J82" s="93"/>
      <c r="K82" s="92">
        <f>F82-(H82+I82+J82)</f>
        <v>0</v>
      </c>
      <c r="L82" s="92">
        <f>H82+I82+J82</f>
        <v>0</v>
      </c>
      <c r="M82" s="94" t="e">
        <f>(J82/F82)</f>
        <v>#DIV/0!</v>
      </c>
      <c r="N82" s="94" t="e">
        <f>I82/F82</f>
        <v>#DIV/0!</v>
      </c>
      <c r="O82" s="94" t="e">
        <f>H82/F82</f>
        <v>#DIV/0!</v>
      </c>
      <c r="P82" s="92">
        <f>F82+F83</f>
        <v>0</v>
      </c>
      <c r="Q82" s="95" t="e">
        <f>L82/P82</f>
        <v>#DIV/0!</v>
      </c>
      <c r="R82" s="232" t="b">
        <f>IF(AND(A82="g",B82="n2"),VLOOKUP(Q82,vol,2),IF(AND(A82="g",B82="n1"),VLOOKUP(Q82,VO,2),IF(AND(A82="g",B82="NA"),VLOOKUP(Q82,VOO,2),IF(AND(A82="f",B82="n2"),VLOOKUP(Q82,VOLF,2),IF(AND(A82="f",B82="n1"),VLOOKUP(Q82,VOF,2),IF(AND(A82="f",B82="NA"),VLOOKUP(Q82,VOO,2)))))))</f>
        <v>0</v>
      </c>
      <c r="S82" s="97" t="s">
        <v>3</v>
      </c>
      <c r="T82" s="117"/>
      <c r="U82" s="118">
        <f>MAX(V82:X82)</f>
        <v>0</v>
      </c>
      <c r="V82" s="119" t="b">
        <f>IF(T82="P",VLOOKUP(M77,'BAREMES TT'!$AI$4:$AL$25,2))</f>
        <v>0</v>
      </c>
      <c r="W82" s="119" t="b">
        <f>IF(T82="F",VLOOKUP(N77,'BAREMES TT'!$AI$4:$AL$25,3))</f>
        <v>0</v>
      </c>
      <c r="X82" s="119" t="b">
        <f>IF(T82="E",VLOOKUP(O77,'BAREMES TT'!$AI$4:$AL$25,4))</f>
        <v>0</v>
      </c>
      <c r="Y82" s="117"/>
      <c r="Z82" s="119" t="b">
        <f>IF(Y82="P",VLOOKUP(M82,'BAREMES TT'!$AI$4:$AL$25,2))</f>
        <v>0</v>
      </c>
      <c r="AA82" s="119" t="b">
        <f>IF(Y82="F",VLOOKUP(N82,'BAREMES TT'!$AI$4:$AL$25,3))</f>
        <v>0</v>
      </c>
      <c r="AB82" s="119" t="b">
        <f>IF(Y82="E",VLOOKUP(O82,'BAREMES TT'!$AI$4:$AL$25,4))</f>
        <v>0</v>
      </c>
      <c r="AC82" s="118">
        <f>MAX(Z82:AB82)</f>
        <v>0</v>
      </c>
      <c r="AD82" s="120">
        <f>(AC82+U82)/2</f>
        <v>0</v>
      </c>
      <c r="AE82" s="419">
        <f>D77</f>
        <v>0</v>
      </c>
      <c r="AF82" s="420"/>
      <c r="AG82" s="134">
        <f>Y77</f>
        <v>0</v>
      </c>
      <c r="AH82" s="134" t="e">
        <f>AG77</f>
        <v>#N/A</v>
      </c>
      <c r="AI82" s="135">
        <f>AD82</f>
        <v>0</v>
      </c>
      <c r="AJ82" s="140" t="e">
        <f>AG82+AH82+AI82</f>
        <v>#N/A</v>
      </c>
      <c r="AL82" s="262"/>
      <c r="AM82" s="63"/>
      <c r="AN82" s="63"/>
      <c r="AO82" s="63"/>
      <c r="AP82" s="63"/>
    </row>
    <row r="83" spans="1:36" ht="15.75" customHeight="1" thickBot="1">
      <c r="A83" s="109">
        <f>A80</f>
        <v>0</v>
      </c>
      <c r="B83" s="110" t="str">
        <f>B80</f>
        <v>N2</v>
      </c>
      <c r="C83" s="110">
        <f>C80</f>
        <v>0</v>
      </c>
      <c r="D83" s="122">
        <f>D80</f>
        <v>0</v>
      </c>
      <c r="E83" s="112" t="s">
        <v>4</v>
      </c>
      <c r="F83" s="113"/>
      <c r="G83" s="114">
        <f>F83-F82</f>
        <v>0</v>
      </c>
      <c r="H83" s="115"/>
      <c r="I83" s="115"/>
      <c r="J83" s="115"/>
      <c r="K83" s="114">
        <f>F83-(H83+I83+J83)</f>
        <v>0</v>
      </c>
      <c r="L83" s="114">
        <f>H83+I83+J83</f>
        <v>0</v>
      </c>
      <c r="M83" s="233" t="e">
        <f>(J83/F83)</f>
        <v>#DIV/0!</v>
      </c>
      <c r="N83" s="233" t="e">
        <f>I83/F83</f>
        <v>#DIV/0!</v>
      </c>
      <c r="O83" s="233" t="e">
        <f>H83/F83</f>
        <v>#DIV/0!</v>
      </c>
      <c r="P83" s="114">
        <f>P82</f>
        <v>0</v>
      </c>
      <c r="Q83" s="116" t="e">
        <f>L83/P83</f>
        <v>#DIV/0!</v>
      </c>
      <c r="R83" s="234" t="b">
        <f>IF(AND(A83="g",B83="n2"),VLOOKUP(Q83,vol,2),IF(AND(A83="g",B83="n1"),VLOOKUP(Q83,VO,2),IF(AND(A83="g",B83="NA"),VLOOKUP(Q83,VOO,2),IF(AND(A83="f",B83="n2"),VLOOKUP(Q83,VOLF,2),IF(AND(A83="f",B83="n1"),VLOOKUP(Q83,VOF,2),IF(AND(A83="f",B83="NA"),VLOOKUP(Q83,VOO,2)))))))</f>
        <v>0</v>
      </c>
      <c r="S83" s="106" t="s">
        <v>4</v>
      </c>
      <c r="T83" s="123"/>
      <c r="U83" s="124">
        <f>MAX(V83:X83)</f>
        <v>0</v>
      </c>
      <c r="V83" s="125" t="b">
        <f>IF(T83="P",VLOOKUP(M80,'BAREMES TT'!$AI$4:$AL$25,2))</f>
        <v>0</v>
      </c>
      <c r="W83" s="125" t="b">
        <f>IF(T83="F",VLOOKUP(N80,'BAREMES TT'!$AI$4:$AL$25,3))</f>
        <v>0</v>
      </c>
      <c r="X83" s="125" t="b">
        <f>IF(T83="E",VLOOKUP(O80,'BAREMES TT'!$AI$4:$AL$25,4))</f>
        <v>0</v>
      </c>
      <c r="Y83" s="123"/>
      <c r="Z83" s="125" t="b">
        <f>IF(Y83="P",VLOOKUP(M83,'BAREMES TT'!$AI$4:$AL$25,2))</f>
        <v>0</v>
      </c>
      <c r="AA83" s="125" t="b">
        <f>IF(Y83="F",VLOOKUP(N83,'BAREMES TT'!$AI$4:$AL$25,3))</f>
        <v>0</v>
      </c>
      <c r="AB83" s="125" t="b">
        <f>IF(Y83="E",VLOOKUP(O83,'BAREMES TT'!$AI$4:$AL$25,4))</f>
        <v>0</v>
      </c>
      <c r="AC83" s="124">
        <f>MAX(Z83:AB83)</f>
        <v>0</v>
      </c>
      <c r="AD83" s="126">
        <f>(AC83+U83)/2</f>
        <v>0</v>
      </c>
      <c r="AE83" s="413">
        <f>D80</f>
        <v>0</v>
      </c>
      <c r="AF83" s="414"/>
      <c r="AG83" s="136">
        <f>Y78</f>
        <v>0</v>
      </c>
      <c r="AH83" s="136" t="e">
        <f>AG78</f>
        <v>#N/A</v>
      </c>
      <c r="AI83" s="137">
        <f>AD83</f>
        <v>0</v>
      </c>
      <c r="AJ83" s="141" t="e">
        <f>AG83+AH83+AI83</f>
        <v>#N/A</v>
      </c>
    </row>
    <row r="84" ht="15.75" thickBot="1">
      <c r="AI84" s="63"/>
    </row>
    <row r="85" spans="1:36" ht="34.5" customHeight="1" thickBot="1">
      <c r="A85" s="366" t="s">
        <v>45</v>
      </c>
      <c r="B85" s="367"/>
      <c r="C85" s="367"/>
      <c r="D85" s="367"/>
      <c r="E85" s="367"/>
      <c r="F85" s="368"/>
      <c r="G85" s="142" t="s">
        <v>79</v>
      </c>
      <c r="H85" s="143"/>
      <c r="I85" s="268"/>
      <c r="J85" s="448" t="s">
        <v>63</v>
      </c>
      <c r="K85" s="449"/>
      <c r="L85" s="143"/>
      <c r="M85" s="59"/>
      <c r="N85" s="59"/>
      <c r="O85" s="59"/>
      <c r="Q85" s="450" t="s">
        <v>68</v>
      </c>
      <c r="R85" s="451"/>
      <c r="S85" s="451"/>
      <c r="T85" s="451"/>
      <c r="U85" s="451"/>
      <c r="V85" s="451"/>
      <c r="W85" s="451"/>
      <c r="X85" s="451"/>
      <c r="Y85" s="452"/>
      <c r="Z85" s="61"/>
      <c r="AA85" s="61"/>
      <c r="AB85" s="61"/>
      <c r="AD85" s="453"/>
      <c r="AE85" s="453"/>
      <c r="AF85" s="454"/>
      <c r="AG85" s="454"/>
      <c r="AH85" s="454"/>
      <c r="AI85" s="454"/>
      <c r="AJ85" s="454"/>
    </row>
    <row r="86" spans="1:42" ht="15.75" customHeight="1" thickBot="1">
      <c r="A86" s="62" t="s">
        <v>24</v>
      </c>
      <c r="B86" s="63"/>
      <c r="C86" s="63"/>
      <c r="D86" s="127"/>
      <c r="E86" s="63"/>
      <c r="F86" s="63"/>
      <c r="G86" s="64"/>
      <c r="H86" s="65">
        <v>1</v>
      </c>
      <c r="I86" s="65">
        <v>2</v>
      </c>
      <c r="J86" s="65">
        <v>3</v>
      </c>
      <c r="K86" s="66"/>
      <c r="L86" s="67" t="s">
        <v>0</v>
      </c>
      <c r="M86" s="67"/>
      <c r="N86" s="67"/>
      <c r="O86" s="67"/>
      <c r="P86" s="63"/>
      <c r="Q86" s="63"/>
      <c r="R86" s="63"/>
      <c r="S86" s="436" t="s">
        <v>61</v>
      </c>
      <c r="T86" s="437"/>
      <c r="U86" s="437"/>
      <c r="V86" s="437"/>
      <c r="W86" s="437"/>
      <c r="X86" s="437"/>
      <c r="Y86" s="437"/>
      <c r="Z86" s="437"/>
      <c r="AA86" s="437"/>
      <c r="AB86" s="437"/>
      <c r="AC86" s="438"/>
      <c r="AD86" s="439" t="s">
        <v>60</v>
      </c>
      <c r="AE86" s="440"/>
      <c r="AF86" s="440"/>
      <c r="AG86" s="441"/>
      <c r="AH86" s="442"/>
      <c r="AI86" s="445"/>
      <c r="AJ86" s="427">
        <v>8</v>
      </c>
      <c r="AK86" s="68"/>
      <c r="AL86" s="258"/>
      <c r="AM86" s="264" t="s">
        <v>5</v>
      </c>
      <c r="AN86" s="264" t="s">
        <v>6</v>
      </c>
      <c r="AO86" s="264" t="s">
        <v>130</v>
      </c>
      <c r="AP86" s="265" t="s">
        <v>130</v>
      </c>
    </row>
    <row r="87" spans="1:42" ht="15.75" customHeight="1">
      <c r="A87" s="71" t="s">
        <v>25</v>
      </c>
      <c r="B87" s="72" t="s">
        <v>26</v>
      </c>
      <c r="C87" s="73" t="s">
        <v>37</v>
      </c>
      <c r="D87" s="132" t="s">
        <v>11</v>
      </c>
      <c r="E87" s="74"/>
      <c r="F87" s="75" t="s">
        <v>1</v>
      </c>
      <c r="G87" s="76" t="s">
        <v>8</v>
      </c>
      <c r="H87" s="77" t="s">
        <v>65</v>
      </c>
      <c r="I87" s="77" t="s">
        <v>66</v>
      </c>
      <c r="J87" s="77" t="s">
        <v>67</v>
      </c>
      <c r="K87" s="76" t="s">
        <v>56</v>
      </c>
      <c r="L87" s="78" t="s">
        <v>140</v>
      </c>
      <c r="M87" s="78" t="s">
        <v>166</v>
      </c>
      <c r="N87" s="78" t="s">
        <v>145</v>
      </c>
      <c r="O87" s="78" t="s">
        <v>146</v>
      </c>
      <c r="P87" s="76" t="s">
        <v>9</v>
      </c>
      <c r="Q87" s="72" t="s">
        <v>10</v>
      </c>
      <c r="R87" s="231" t="s">
        <v>7</v>
      </c>
      <c r="S87" s="80"/>
      <c r="T87" s="81" t="s">
        <v>57</v>
      </c>
      <c r="U87" s="81" t="s">
        <v>58</v>
      </c>
      <c r="V87" s="82"/>
      <c r="W87" s="82"/>
      <c r="X87" s="82"/>
      <c r="Y87" s="430" t="s">
        <v>175</v>
      </c>
      <c r="Z87" s="431"/>
      <c r="AA87" s="431"/>
      <c r="AB87" s="431"/>
      <c r="AC87" s="432"/>
      <c r="AD87" s="80"/>
      <c r="AE87" s="81" t="s">
        <v>57</v>
      </c>
      <c r="AF87" s="81" t="s">
        <v>58</v>
      </c>
      <c r="AG87" s="333" t="s">
        <v>47</v>
      </c>
      <c r="AH87" s="443"/>
      <c r="AI87" s="446"/>
      <c r="AJ87" s="428"/>
      <c r="AK87" s="84"/>
      <c r="AL87" s="255" t="s">
        <v>2</v>
      </c>
      <c r="AM87" s="257">
        <f>H88+H91</f>
        <v>0</v>
      </c>
      <c r="AN87" s="257">
        <f>I88+I91</f>
        <v>0</v>
      </c>
      <c r="AO87" s="257">
        <f>J88+J91</f>
        <v>0</v>
      </c>
      <c r="AP87" s="259">
        <f>K88+K91</f>
        <v>0</v>
      </c>
    </row>
    <row r="88" spans="1:42" ht="15.75" customHeight="1">
      <c r="A88" s="87">
        <f>H85</f>
        <v>0</v>
      </c>
      <c r="B88" s="266" t="str">
        <f>IF(AM88=1,AM86,IF(AN88=1,AN86,IF(AO88=1,AO86,IF(AP88=1,AP86))))</f>
        <v>N2</v>
      </c>
      <c r="C88" s="88">
        <f>L85</f>
        <v>0</v>
      </c>
      <c r="D88" s="89"/>
      <c r="E88" s="90" t="s">
        <v>2</v>
      </c>
      <c r="F88" s="91"/>
      <c r="G88" s="92">
        <f>F88-F89</f>
        <v>0</v>
      </c>
      <c r="H88" s="93"/>
      <c r="I88" s="93"/>
      <c r="J88" s="93"/>
      <c r="K88" s="92">
        <f>F88-(H88+I88+J88)</f>
        <v>0</v>
      </c>
      <c r="L88" s="92">
        <f>H88+I88+J88</f>
        <v>0</v>
      </c>
      <c r="M88" s="94" t="e">
        <f>(J88/F88)</f>
        <v>#DIV/0!</v>
      </c>
      <c r="N88" s="94" t="e">
        <f>I88/F88</f>
        <v>#DIV/0!</v>
      </c>
      <c r="O88" s="94" t="e">
        <f>H88/F88</f>
        <v>#DIV/0!</v>
      </c>
      <c r="P88" s="92">
        <f>F88+F89</f>
        <v>0</v>
      </c>
      <c r="Q88" s="95" t="e">
        <f>L88/P88</f>
        <v>#DIV/0!</v>
      </c>
      <c r="R88" s="232" t="b">
        <f>IF(AND(A88="g",B88="n2"),VLOOKUP(Q88,vol,2),IF(AND(A88="g",B88="n1"),VLOOKUP(Q88,VO,2),IF(AND(A88="g",B88="NA"),VLOOKUP(Q88,VOO,2),IF(AND(A88="f",B88="n2"),VLOOKUP(Q88,VOLF,2),IF(AND(A88="f",B88="n1"),VLOOKUP(Q88,VOF,2),IF(AND(A88="f",B88="NA"),VLOOKUP(Q88,VOO,2)))))))</f>
        <v>0</v>
      </c>
      <c r="S88" s="97" t="s">
        <v>2</v>
      </c>
      <c r="T88" s="81" t="b">
        <f>R88</f>
        <v>0</v>
      </c>
      <c r="U88" s="81" t="b">
        <f>R91</f>
        <v>0</v>
      </c>
      <c r="V88" s="82"/>
      <c r="W88" s="82"/>
      <c r="X88" s="82"/>
      <c r="Y88" s="433">
        <f>((T88+U88)/40)*9</f>
        <v>0</v>
      </c>
      <c r="Z88" s="434"/>
      <c r="AA88" s="434"/>
      <c r="AB88" s="434"/>
      <c r="AC88" s="435"/>
      <c r="AD88" s="97" t="s">
        <v>2</v>
      </c>
      <c r="AE88" s="98" t="e">
        <f>IF(A88="G",INDEX(Matrice_garçons,VLOOKUP(G88,NLigne_garçons,7),HLOOKUP(C88,NColonne_garçons,21)),INDEX(Matrice_filles,VLOOKUP(G88,NLigne_filles,8),HLOOKUP(C88,NColonne_filles,21)))</f>
        <v>#N/A</v>
      </c>
      <c r="AF88" s="98" t="e">
        <f>IF(A91="G",INDEX(Matrice_garçons,VLOOKUP(G91,NLigne_garçons,7),HLOOKUP(C91,NColonne_garçons,21)),INDEX(Matrice_filles,VLOOKUP(G91,NLigne_filles,8),HLOOKUP(C91,NColonne_filles,21)))</f>
        <v>#N/A</v>
      </c>
      <c r="AG88" s="99" t="e">
        <f>(AE88+AF88)/5.71</f>
        <v>#N/A</v>
      </c>
      <c r="AH88" s="443"/>
      <c r="AI88" s="446"/>
      <c r="AJ88" s="428"/>
      <c r="AK88" s="84"/>
      <c r="AL88" s="255" t="s">
        <v>126</v>
      </c>
      <c r="AM88" s="257">
        <f>RANK(AM87,AM87:AP87)</f>
        <v>1</v>
      </c>
      <c r="AN88" s="257">
        <f>RANK(AN87,AM87:AP87)</f>
        <v>1</v>
      </c>
      <c r="AO88" s="257">
        <f>RANK(AO87,AM87:AP87)</f>
        <v>1</v>
      </c>
      <c r="AP88" s="259">
        <f>RANK(AP87,AM87:AP87)</f>
        <v>1</v>
      </c>
    </row>
    <row r="89" spans="1:42" ht="15.75" customHeight="1" thickBot="1">
      <c r="A89" s="109">
        <f>H85</f>
        <v>0</v>
      </c>
      <c r="B89" s="267" t="str">
        <f>IF(AM90=1,AM86,IF(AN90=1,AN86,IF(AO90=1,AO86,IF(AP90=1,AP86))))</f>
        <v>N2</v>
      </c>
      <c r="C89" s="110">
        <f>L85</f>
        <v>0</v>
      </c>
      <c r="D89" s="111"/>
      <c r="E89" s="112" t="s">
        <v>3</v>
      </c>
      <c r="F89" s="113"/>
      <c r="G89" s="114">
        <f>F89-F88</f>
        <v>0</v>
      </c>
      <c r="H89" s="115"/>
      <c r="I89" s="115"/>
      <c r="J89" s="115"/>
      <c r="K89" s="114">
        <f>F89-(H89+I89+J89)</f>
        <v>0</v>
      </c>
      <c r="L89" s="114">
        <f>H89+I89+J89</f>
        <v>0</v>
      </c>
      <c r="M89" s="233" t="e">
        <f>(J89/F89)</f>
        <v>#DIV/0!</v>
      </c>
      <c r="N89" s="233" t="e">
        <f>I89/F89</f>
        <v>#DIV/0!</v>
      </c>
      <c r="O89" s="233" t="e">
        <f>H89/F89</f>
        <v>#DIV/0!</v>
      </c>
      <c r="P89" s="114">
        <f>P88</f>
        <v>0</v>
      </c>
      <c r="Q89" s="116" t="e">
        <f>L89/P89</f>
        <v>#DIV/0!</v>
      </c>
      <c r="R89" s="234" t="b">
        <f>IF(AND(A89="g",B89="n2"),VLOOKUP(Q89,vol,2),IF(AND(A89="g",B89="n1"),VLOOKUP(Q89,VO,2),IF(AND(A89="g",B89="NA"),VLOOKUP(Q89,VOO,2),IF(AND(A89="f",B89="n2"),VLOOKUP(Q89,VOLF,2),IF(AND(A89="f",B89="n1"),VLOOKUP(Q89,VOF,2),IF(AND(A89="f",B89="NA"),VLOOKUP(Q89,VOO,2)))))))</f>
        <v>0</v>
      </c>
      <c r="S89" s="97" t="s">
        <v>3</v>
      </c>
      <c r="T89" s="81" t="b">
        <f>R89</f>
        <v>0</v>
      </c>
      <c r="U89" s="81" t="b">
        <f>R94</f>
        <v>0</v>
      </c>
      <c r="V89" s="82"/>
      <c r="W89" s="82"/>
      <c r="X89" s="82"/>
      <c r="Y89" s="433">
        <f>((T89+U89)/40)*9</f>
        <v>0</v>
      </c>
      <c r="Z89" s="434"/>
      <c r="AA89" s="434"/>
      <c r="AB89" s="434"/>
      <c r="AC89" s="435"/>
      <c r="AD89" s="97" t="s">
        <v>3</v>
      </c>
      <c r="AE89" s="98" t="e">
        <f>IF(A89="G",INDEX(Matrice_garçons,VLOOKUP(G89,NLigne_garçons,7),HLOOKUP(C89,NColonne_garçons,21)),INDEX(Matrice_filles,VLOOKUP(G89,NLigne_filles,8),HLOOKUP(C89,NColonne_filles,21)))</f>
        <v>#N/A</v>
      </c>
      <c r="AF89" s="98" t="e">
        <f>IF(A94="G",INDEX(Matrice_garçons,VLOOKUP(G94,NLigne_garçons,7),HLOOKUP(C94,NColonne_garçons,21)),INDEX(Matrice_filles,VLOOKUP(G94,NLigne_filles,8),HLOOKUP(C94,NColonne_filles,21)))</f>
        <v>#N/A</v>
      </c>
      <c r="AG89" s="99" t="e">
        <f>(AE89+AF89)/5.71</f>
        <v>#N/A</v>
      </c>
      <c r="AH89" s="443"/>
      <c r="AI89" s="446"/>
      <c r="AJ89" s="428"/>
      <c r="AK89" s="84"/>
      <c r="AL89" s="255" t="s">
        <v>3</v>
      </c>
      <c r="AM89" s="257">
        <f>H89+H94</f>
        <v>0</v>
      </c>
      <c r="AN89" s="257">
        <f>I89+I94</f>
        <v>0</v>
      </c>
      <c r="AO89" s="257">
        <f>J89+J94</f>
        <v>0</v>
      </c>
      <c r="AP89" s="259">
        <f>K89+K94</f>
        <v>0</v>
      </c>
    </row>
    <row r="90" spans="1:42" ht="15.75" customHeight="1" thickBot="1">
      <c r="A90" s="100" t="s">
        <v>25</v>
      </c>
      <c r="B90" s="76" t="s">
        <v>26</v>
      </c>
      <c r="C90" s="73" t="s">
        <v>37</v>
      </c>
      <c r="D90" s="133" t="s">
        <v>12</v>
      </c>
      <c r="E90" s="101"/>
      <c r="F90" s="75" t="s">
        <v>1</v>
      </c>
      <c r="G90" s="76" t="s">
        <v>8</v>
      </c>
      <c r="H90" s="77" t="s">
        <v>65</v>
      </c>
      <c r="I90" s="77" t="s">
        <v>66</v>
      </c>
      <c r="J90" s="77" t="s">
        <v>67</v>
      </c>
      <c r="K90" s="76" t="s">
        <v>56</v>
      </c>
      <c r="L90" s="78" t="s">
        <v>140</v>
      </c>
      <c r="M90" s="78" t="s">
        <v>166</v>
      </c>
      <c r="N90" s="78" t="s">
        <v>145</v>
      </c>
      <c r="O90" s="78" t="s">
        <v>146</v>
      </c>
      <c r="P90" s="73" t="s">
        <v>9</v>
      </c>
      <c r="Q90" s="102" t="s">
        <v>10</v>
      </c>
      <c r="R90" s="231" t="s">
        <v>7</v>
      </c>
      <c r="S90" s="103" t="s">
        <v>4</v>
      </c>
      <c r="T90" s="104" t="b">
        <f>R92</f>
        <v>0</v>
      </c>
      <c r="U90" s="104" t="b">
        <f>R95</f>
        <v>0</v>
      </c>
      <c r="V90" s="105"/>
      <c r="W90" s="105"/>
      <c r="X90" s="105"/>
      <c r="Y90" s="433">
        <f>((T90+U90)/40)*9</f>
        <v>0</v>
      </c>
      <c r="Z90" s="434"/>
      <c r="AA90" s="434"/>
      <c r="AB90" s="434"/>
      <c r="AC90" s="435"/>
      <c r="AD90" s="106" t="s">
        <v>4</v>
      </c>
      <c r="AE90" s="128" t="e">
        <f>IF(A92="G",INDEX(Matrice_garçons,VLOOKUP(G92,NLigne_garçons,7),HLOOKUP(C92,NColonne_garçons,21)),INDEX(Matrice_filles,VLOOKUP(G92,NLigne_filles,8),HLOOKUP(C92,NColonne_filles,21)))</f>
        <v>#N/A</v>
      </c>
      <c r="AF90" s="128" t="e">
        <f>IF(A95="G",INDEX(Matrice_garçons,VLOOKUP(G95,NLigne_garçons,7),HLOOKUP(C95,NColonne_garçons,21)),INDEX(Matrice_filles,VLOOKUP(G95,NLigne_filles,8),HLOOKUP(C95,NColonne_filles,21)))</f>
        <v>#N/A</v>
      </c>
      <c r="AG90" s="129" t="e">
        <f>(AE90+AF90)/5.71</f>
        <v>#N/A</v>
      </c>
      <c r="AH90" s="444"/>
      <c r="AI90" s="447"/>
      <c r="AJ90" s="429"/>
      <c r="AK90" s="70"/>
      <c r="AL90" s="255" t="s">
        <v>126</v>
      </c>
      <c r="AM90" s="257">
        <f>RANK(AM89,AM89:AP89)</f>
        <v>1</v>
      </c>
      <c r="AN90" s="257">
        <f>RANK(AN89,AM89:AP89)</f>
        <v>1</v>
      </c>
      <c r="AO90" s="257">
        <f>RANK(AO89,AM89:AP89)</f>
        <v>1</v>
      </c>
      <c r="AP90" s="259">
        <f>RANK(AP89,AM89:AP89)</f>
        <v>1</v>
      </c>
    </row>
    <row r="91" spans="1:42" ht="15.75" customHeight="1">
      <c r="A91" s="87">
        <f>A88</f>
        <v>0</v>
      </c>
      <c r="B91" s="266" t="str">
        <f>IF(AM88=1,AM86,IF(AN88=1,AN86,IF(AO88=1,AO86,IF(AP88=1,AP86))))</f>
        <v>N2</v>
      </c>
      <c r="C91" s="107">
        <f>C88</f>
        <v>0</v>
      </c>
      <c r="D91" s="108">
        <f>D88</f>
        <v>0</v>
      </c>
      <c r="E91" s="90" t="s">
        <v>2</v>
      </c>
      <c r="F91" s="91"/>
      <c r="G91" s="92">
        <f>F91-F92</f>
        <v>0</v>
      </c>
      <c r="H91" s="93"/>
      <c r="I91" s="93"/>
      <c r="J91" s="93"/>
      <c r="K91" s="92">
        <f>F91-(H91+I91+J91)</f>
        <v>0</v>
      </c>
      <c r="L91" s="92">
        <f>H91+I91+J91</f>
        <v>0</v>
      </c>
      <c r="M91" s="94" t="e">
        <f>(J91/F91)</f>
        <v>#DIV/0!</v>
      </c>
      <c r="N91" s="94" t="e">
        <f>I91/F91</f>
        <v>#DIV/0!</v>
      </c>
      <c r="O91" s="94" t="e">
        <f>H91/F91</f>
        <v>#DIV/0!</v>
      </c>
      <c r="P91" s="92">
        <f>F91+F92</f>
        <v>0</v>
      </c>
      <c r="Q91" s="95" t="e">
        <f>L91/P91</f>
        <v>#DIV/0!</v>
      </c>
      <c r="R91" s="96" t="b">
        <f>IF(AND(A91="g",B91="n2"),VLOOKUP(Q91,vol,2),IF(AND(A91="g",B91="n1"),VLOOKUP(Q91,VO,2),IF(AND(A91="g",B91="NA"),VLOOKUP(Q91,VOO,2),IF(AND(A91="f",B91="n2"),VLOOKUP(Q91,VOLF,2),IF(AND(A91="f",B91="n1"),VLOOKUP(Q91,VOF,2),IF(AND(A91="f",B91="NA"),VLOOKUP(Q91,VOO,2)))))))</f>
        <v>0</v>
      </c>
      <c r="S91" s="376" t="s">
        <v>62</v>
      </c>
      <c r="T91" s="377"/>
      <c r="U91" s="377"/>
      <c r="V91" s="377"/>
      <c r="W91" s="377"/>
      <c r="X91" s="377"/>
      <c r="Y91" s="377"/>
      <c r="Z91" s="377"/>
      <c r="AA91" s="377"/>
      <c r="AB91" s="377"/>
      <c r="AC91" s="377"/>
      <c r="AD91" s="378"/>
      <c r="AE91" s="421" t="s">
        <v>46</v>
      </c>
      <c r="AF91" s="422"/>
      <c r="AG91" s="425" t="s">
        <v>175</v>
      </c>
      <c r="AH91" s="425" t="s">
        <v>47</v>
      </c>
      <c r="AI91" s="415" t="s">
        <v>176</v>
      </c>
      <c r="AJ91" s="417" t="s">
        <v>23</v>
      </c>
      <c r="AL91" s="255" t="s">
        <v>4</v>
      </c>
      <c r="AM91" s="257">
        <f>H92+H95</f>
        <v>0</v>
      </c>
      <c r="AN91" s="257">
        <f>I92+I95</f>
        <v>0</v>
      </c>
      <c r="AO91" s="257">
        <f>J92+J95</f>
        <v>0</v>
      </c>
      <c r="AP91" s="259">
        <f>K92+K95</f>
        <v>0</v>
      </c>
    </row>
    <row r="92" spans="1:42" ht="15.75" customHeight="1" thickBot="1">
      <c r="A92" s="276">
        <f>H85</f>
        <v>0</v>
      </c>
      <c r="B92" s="277" t="str">
        <f>IF(AM92=1,AM86,IF(AN92=1,AN86,IF(AO92=1,AO86,IF(AP92=1,AP86))))</f>
        <v>N2</v>
      </c>
      <c r="C92" s="285">
        <f>L85</f>
        <v>0</v>
      </c>
      <c r="D92" s="278"/>
      <c r="E92" s="279" t="s">
        <v>4</v>
      </c>
      <c r="F92" s="280"/>
      <c r="G92" s="281">
        <f>F92-F91</f>
        <v>0</v>
      </c>
      <c r="H92" s="282"/>
      <c r="I92" s="282"/>
      <c r="J92" s="282"/>
      <c r="K92" s="281">
        <f>F92-(H92+I92+J92)</f>
        <v>0</v>
      </c>
      <c r="L92" s="281">
        <f>H92+I92+J92</f>
        <v>0</v>
      </c>
      <c r="M92" s="233" t="e">
        <f>(J92/F92)</f>
        <v>#DIV/0!</v>
      </c>
      <c r="N92" s="233" t="e">
        <f>I92/F92</f>
        <v>#DIV/0!</v>
      </c>
      <c r="O92" s="233" t="e">
        <f>H92/F92</f>
        <v>#DIV/0!</v>
      </c>
      <c r="P92" s="281">
        <f>P91</f>
        <v>0</v>
      </c>
      <c r="Q92" s="283" t="e">
        <f>L92/P92</f>
        <v>#DIV/0!</v>
      </c>
      <c r="R92" s="284" t="b">
        <f>IF(AND(A92="g",B92="n2"),VLOOKUP(Q92,vol,2),IF(AND(A92="g",B92="n1"),VLOOKUP(Q92,VO,2),IF(AND(A92="g",B92="NA"),VLOOKUP(Q92,VOO,2),IF(AND(A92="f",B92="n2"),VLOOKUP(Q92,VOLF,2),IF(AND(A92="f",B92="n1"),VLOOKUP(Q92,VOF,2),IF(AND(A92="f",B92="NA"),VLOOKUP(Q92,VOO,2)))))))</f>
        <v>0</v>
      </c>
      <c r="S92" s="80"/>
      <c r="T92" s="330" t="s">
        <v>167</v>
      </c>
      <c r="U92" s="90" t="s">
        <v>7</v>
      </c>
      <c r="V92" s="90"/>
      <c r="W92" s="90"/>
      <c r="X92" s="90"/>
      <c r="Y92" s="330" t="s">
        <v>168</v>
      </c>
      <c r="Z92" s="90"/>
      <c r="AA92" s="90"/>
      <c r="AB92" s="130"/>
      <c r="AC92" s="130" t="s">
        <v>7</v>
      </c>
      <c r="AD92" s="334" t="s">
        <v>176</v>
      </c>
      <c r="AE92" s="423"/>
      <c r="AF92" s="424"/>
      <c r="AG92" s="426"/>
      <c r="AH92" s="426"/>
      <c r="AI92" s="416"/>
      <c r="AJ92" s="418"/>
      <c r="AL92" s="256" t="s">
        <v>126</v>
      </c>
      <c r="AM92" s="260">
        <f>RANK(AM91,AM91:AP91)</f>
        <v>1</v>
      </c>
      <c r="AN92" s="260">
        <f>RANK(AN91,AM91:AP91)</f>
        <v>1</v>
      </c>
      <c r="AO92" s="260">
        <f>RANK(AO91,AM91:AP91)</f>
        <v>1</v>
      </c>
      <c r="AP92" s="261">
        <f>RANK(AP91,AM91:AP91)</f>
        <v>1</v>
      </c>
    </row>
    <row r="93" spans="1:42" ht="15.75" customHeight="1">
      <c r="A93" s="100" t="s">
        <v>25</v>
      </c>
      <c r="B93" s="76" t="s">
        <v>26</v>
      </c>
      <c r="C93" s="73" t="s">
        <v>37</v>
      </c>
      <c r="D93" s="133" t="s">
        <v>13</v>
      </c>
      <c r="E93" s="101"/>
      <c r="F93" s="75" t="s">
        <v>1</v>
      </c>
      <c r="G93" s="76" t="s">
        <v>8</v>
      </c>
      <c r="H93" s="77" t="s">
        <v>65</v>
      </c>
      <c r="I93" s="77" t="s">
        <v>66</v>
      </c>
      <c r="J93" s="77" t="s">
        <v>67</v>
      </c>
      <c r="K93" s="76" t="s">
        <v>56</v>
      </c>
      <c r="L93" s="78" t="s">
        <v>140</v>
      </c>
      <c r="M93" s="78" t="s">
        <v>166</v>
      </c>
      <c r="N93" s="78" t="s">
        <v>145</v>
      </c>
      <c r="O93" s="78" t="s">
        <v>146</v>
      </c>
      <c r="P93" s="73" t="s">
        <v>9</v>
      </c>
      <c r="Q93" s="102" t="s">
        <v>10</v>
      </c>
      <c r="R93" s="231" t="s">
        <v>7</v>
      </c>
      <c r="S93" s="97" t="s">
        <v>2</v>
      </c>
      <c r="T93" s="117"/>
      <c r="U93" s="118">
        <f>MAX(V93:X93)</f>
        <v>0</v>
      </c>
      <c r="V93" s="119" t="b">
        <f>IF(T93="P",VLOOKUP(M88,'BAREMES TT'!$AI$4:$AL$25,2))</f>
        <v>0</v>
      </c>
      <c r="W93" s="119" t="b">
        <f>IF(T93="F",VLOOKUP(N88,'BAREMES TT'!$AI$4:$AL$25,3))</f>
        <v>0</v>
      </c>
      <c r="X93" s="119" t="b">
        <f>IF(T93="E",VLOOKUP(O88,'BAREMES TT'!$AI$4:$AL$25,4))</f>
        <v>0</v>
      </c>
      <c r="Y93" s="117"/>
      <c r="Z93" s="119" t="b">
        <f>IF(Y93="P",VLOOKUP(M91,'BAREMES TT'!$AI$4:$AL$25,2))</f>
        <v>0</v>
      </c>
      <c r="AA93" s="119" t="b">
        <f>IF(Y93="F",VLOOKUP(N91,'BAREMES TT'!$AI$4:$AL$25,3))</f>
        <v>0</v>
      </c>
      <c r="AB93" s="119" t="b">
        <f>IF(Y93="E",VLOOKUP(O91,'BAREMES TT'!$AI$4:$AL$25,4))</f>
        <v>0</v>
      </c>
      <c r="AC93" s="118">
        <f>MAX(Z93:AB93)</f>
        <v>0</v>
      </c>
      <c r="AD93" s="131">
        <f>(AC93+U93)/2</f>
        <v>0</v>
      </c>
      <c r="AE93" s="419">
        <f>D88</f>
        <v>0</v>
      </c>
      <c r="AF93" s="420"/>
      <c r="AG93" s="134">
        <f>Y88</f>
        <v>0</v>
      </c>
      <c r="AH93" s="134" t="e">
        <f>AG88</f>
        <v>#N/A</v>
      </c>
      <c r="AI93" s="135">
        <f>AD93</f>
        <v>0</v>
      </c>
      <c r="AJ93" s="140" t="e">
        <f>AG93+AH93+AI93</f>
        <v>#N/A</v>
      </c>
      <c r="AL93" s="275"/>
      <c r="AM93" s="63"/>
      <c r="AN93" s="63"/>
      <c r="AO93" s="63"/>
      <c r="AP93" s="63"/>
    </row>
    <row r="94" spans="1:42" ht="15.75" customHeight="1">
      <c r="A94" s="87">
        <f>A89</f>
        <v>0</v>
      </c>
      <c r="B94" s="88" t="str">
        <f>B89</f>
        <v>N2</v>
      </c>
      <c r="C94" s="88">
        <f>C89</f>
        <v>0</v>
      </c>
      <c r="D94" s="108">
        <f>D89</f>
        <v>0</v>
      </c>
      <c r="E94" s="90" t="s">
        <v>3</v>
      </c>
      <c r="F94" s="91"/>
      <c r="G94" s="92">
        <f>F94-F95</f>
        <v>0</v>
      </c>
      <c r="H94" s="93"/>
      <c r="I94" s="93"/>
      <c r="J94" s="93"/>
      <c r="K94" s="92">
        <f>F94-(H94+I94+J94)</f>
        <v>0</v>
      </c>
      <c r="L94" s="92">
        <f>H94+I94+J94</f>
        <v>0</v>
      </c>
      <c r="M94" s="94" t="e">
        <f>(J94/F94)</f>
        <v>#DIV/0!</v>
      </c>
      <c r="N94" s="94" t="e">
        <f>I94/F94</f>
        <v>#DIV/0!</v>
      </c>
      <c r="O94" s="94" t="e">
        <f>H94/F94</f>
        <v>#DIV/0!</v>
      </c>
      <c r="P94" s="92">
        <f>F94+F95</f>
        <v>0</v>
      </c>
      <c r="Q94" s="95" t="e">
        <f>L94/P94</f>
        <v>#DIV/0!</v>
      </c>
      <c r="R94" s="232" t="b">
        <f>IF(AND(A94="g",B94="n2"),VLOOKUP(Q94,vol,2),IF(AND(A94="g",B94="n1"),VLOOKUP(Q94,VO,2),IF(AND(A94="g",B94="NA"),VLOOKUP(Q94,VOO,2),IF(AND(A94="f",B94="n2"),VLOOKUP(Q94,VOLF,2),IF(AND(A94="f",B94="n1"),VLOOKUP(Q94,VOF,2),IF(AND(A94="f",B94="NA"),VLOOKUP(Q94,VOO,2)))))))</f>
        <v>0</v>
      </c>
      <c r="S94" s="97" t="s">
        <v>3</v>
      </c>
      <c r="T94" s="117"/>
      <c r="U94" s="118">
        <f>MAX(V94:X94)</f>
        <v>0</v>
      </c>
      <c r="V94" s="119" t="b">
        <f>IF(T94="P",VLOOKUP(M89,'BAREMES TT'!$AI$4:$AL$25,2))</f>
        <v>0</v>
      </c>
      <c r="W94" s="119" t="b">
        <f>IF(T94="F",VLOOKUP(N89,'BAREMES TT'!$AI$4:$AL$25,3))</f>
        <v>0</v>
      </c>
      <c r="X94" s="119" t="b">
        <f>IF(T94="E",VLOOKUP(O89,'BAREMES TT'!$AI$4:$AL$25,4))</f>
        <v>0</v>
      </c>
      <c r="Y94" s="117"/>
      <c r="Z94" s="119" t="b">
        <f>IF(Y94="P",VLOOKUP(M94,'BAREMES TT'!$AI$4:$AL$25,2))</f>
        <v>0</v>
      </c>
      <c r="AA94" s="119" t="b">
        <f>IF(Y94="F",VLOOKUP(N94,'BAREMES TT'!$AI$4:$AL$25,3))</f>
        <v>0</v>
      </c>
      <c r="AB94" s="119" t="b">
        <f>IF(Y94="E",VLOOKUP(O94,'BAREMES TT'!$AI$4:$AL$25,4))</f>
        <v>0</v>
      </c>
      <c r="AC94" s="118">
        <f>MAX(Z94:AB94)</f>
        <v>0</v>
      </c>
      <c r="AD94" s="120">
        <f>(AC94+U94)/2</f>
        <v>0</v>
      </c>
      <c r="AE94" s="419">
        <f>D89</f>
        <v>0</v>
      </c>
      <c r="AF94" s="420"/>
      <c r="AG94" s="134">
        <f>Y89</f>
        <v>0</v>
      </c>
      <c r="AH94" s="134" t="e">
        <f>AG89</f>
        <v>#N/A</v>
      </c>
      <c r="AI94" s="135">
        <f>AD94</f>
        <v>0</v>
      </c>
      <c r="AJ94" s="140" t="e">
        <f>AG94+AH94+AI94</f>
        <v>#N/A</v>
      </c>
      <c r="AL94" s="262"/>
      <c r="AM94" s="63"/>
      <c r="AN94" s="63"/>
      <c r="AO94" s="63"/>
      <c r="AP94" s="63"/>
    </row>
    <row r="95" spans="1:36" ht="15.75" customHeight="1" thickBot="1">
      <c r="A95" s="109">
        <f>A92</f>
        <v>0</v>
      </c>
      <c r="B95" s="110" t="str">
        <f>B92</f>
        <v>N2</v>
      </c>
      <c r="C95" s="110">
        <f>C92</f>
        <v>0</v>
      </c>
      <c r="D95" s="122">
        <f>D92</f>
        <v>0</v>
      </c>
      <c r="E95" s="112" t="s">
        <v>4</v>
      </c>
      <c r="F95" s="113"/>
      <c r="G95" s="114">
        <f>F95-F94</f>
        <v>0</v>
      </c>
      <c r="H95" s="115"/>
      <c r="I95" s="115"/>
      <c r="J95" s="115"/>
      <c r="K95" s="114">
        <f>F95-(H95+I95+J95)</f>
        <v>0</v>
      </c>
      <c r="L95" s="114">
        <f>H95+I95+J95</f>
        <v>0</v>
      </c>
      <c r="M95" s="233" t="e">
        <f>(J95/F95)</f>
        <v>#DIV/0!</v>
      </c>
      <c r="N95" s="233" t="e">
        <f>I95/F95</f>
        <v>#DIV/0!</v>
      </c>
      <c r="O95" s="233" t="e">
        <f>H95/F95</f>
        <v>#DIV/0!</v>
      </c>
      <c r="P95" s="114">
        <f>P94</f>
        <v>0</v>
      </c>
      <c r="Q95" s="116" t="e">
        <f>L95/P95</f>
        <v>#DIV/0!</v>
      </c>
      <c r="R95" s="234" t="b">
        <f>IF(AND(A95="g",B95="n2"),VLOOKUP(Q95,vol,2),IF(AND(A95="g",B95="n1"),VLOOKUP(Q95,VO,2),IF(AND(A95="g",B95="NA"),VLOOKUP(Q95,VOO,2),IF(AND(A95="f",B95="n2"),VLOOKUP(Q95,VOLF,2),IF(AND(A95="f",B95="n1"),VLOOKUP(Q95,VOF,2),IF(AND(A95="f",B95="NA"),VLOOKUP(Q95,VOO,2)))))))</f>
        <v>0</v>
      </c>
      <c r="S95" s="106" t="s">
        <v>4</v>
      </c>
      <c r="T95" s="123"/>
      <c r="U95" s="124">
        <f>MAX(V95:X95)</f>
        <v>0</v>
      </c>
      <c r="V95" s="125" t="b">
        <f>IF(T95="P",VLOOKUP(M92,'BAREMES TT'!$AI$4:$AL$25,2))</f>
        <v>0</v>
      </c>
      <c r="W95" s="125" t="b">
        <f>IF(T95="F",VLOOKUP(N92,'BAREMES TT'!$AI$4:$AL$25,3))</f>
        <v>0</v>
      </c>
      <c r="X95" s="125" t="b">
        <f>IF(T95="E",VLOOKUP(O92,'BAREMES TT'!$AI$4:$AL$25,4))</f>
        <v>0</v>
      </c>
      <c r="Y95" s="123"/>
      <c r="Z95" s="125" t="b">
        <f>IF(Y95="P",VLOOKUP(M95,'BAREMES TT'!$AI$4:$AL$25,2))</f>
        <v>0</v>
      </c>
      <c r="AA95" s="125" t="b">
        <f>IF(Y95="F",VLOOKUP(N95,'BAREMES TT'!$AI$4:$AL$25,3))</f>
        <v>0</v>
      </c>
      <c r="AB95" s="125" t="b">
        <f>IF(Y95="E",VLOOKUP(O95,'BAREMES TT'!$AI$4:$AL$25,4))</f>
        <v>0</v>
      </c>
      <c r="AC95" s="124">
        <f>MAX(Z95:AB95)</f>
        <v>0</v>
      </c>
      <c r="AD95" s="126">
        <f>(AC95+U95)/2</f>
        <v>0</v>
      </c>
      <c r="AE95" s="413">
        <f>D92</f>
        <v>0</v>
      </c>
      <c r="AF95" s="414"/>
      <c r="AG95" s="136">
        <f>Y90</f>
        <v>0</v>
      </c>
      <c r="AH95" s="136" t="e">
        <f>AG90</f>
        <v>#N/A</v>
      </c>
      <c r="AI95" s="137">
        <f>AD95</f>
        <v>0</v>
      </c>
      <c r="AJ95" s="141" t="e">
        <f>AG95+AH95+AI95</f>
        <v>#N/A</v>
      </c>
    </row>
    <row r="96" ht="15.75" thickBot="1">
      <c r="AI96" s="63"/>
    </row>
    <row r="97" spans="1:36" ht="34.5" customHeight="1" thickBot="1">
      <c r="A97" s="366" t="s">
        <v>45</v>
      </c>
      <c r="B97" s="367"/>
      <c r="C97" s="367"/>
      <c r="D97" s="367"/>
      <c r="E97" s="367"/>
      <c r="F97" s="368"/>
      <c r="G97" s="142" t="s">
        <v>79</v>
      </c>
      <c r="H97" s="143"/>
      <c r="I97" s="268"/>
      <c r="J97" s="448" t="s">
        <v>63</v>
      </c>
      <c r="K97" s="449"/>
      <c r="L97" s="143"/>
      <c r="M97" s="59"/>
      <c r="N97" s="59"/>
      <c r="O97" s="59"/>
      <c r="Q97" s="450" t="s">
        <v>68</v>
      </c>
      <c r="R97" s="451"/>
      <c r="S97" s="451"/>
      <c r="T97" s="451"/>
      <c r="U97" s="451"/>
      <c r="V97" s="451"/>
      <c r="W97" s="451"/>
      <c r="X97" s="451"/>
      <c r="Y97" s="452"/>
      <c r="Z97" s="61"/>
      <c r="AA97" s="61"/>
      <c r="AB97" s="61"/>
      <c r="AD97" s="453"/>
      <c r="AE97" s="453"/>
      <c r="AF97" s="454"/>
      <c r="AG97" s="454"/>
      <c r="AH97" s="454"/>
      <c r="AI97" s="454"/>
      <c r="AJ97" s="454"/>
    </row>
    <row r="98" spans="1:42" ht="15.75" customHeight="1" thickBot="1">
      <c r="A98" s="62" t="s">
        <v>24</v>
      </c>
      <c r="B98" s="63"/>
      <c r="C98" s="63"/>
      <c r="D98" s="127"/>
      <c r="E98" s="63"/>
      <c r="F98" s="63"/>
      <c r="G98" s="64"/>
      <c r="H98" s="65">
        <v>1</v>
      </c>
      <c r="I98" s="65">
        <v>2</v>
      </c>
      <c r="J98" s="65">
        <v>3</v>
      </c>
      <c r="K98" s="66"/>
      <c r="L98" s="67" t="s">
        <v>0</v>
      </c>
      <c r="M98" s="67"/>
      <c r="N98" s="67"/>
      <c r="O98" s="67"/>
      <c r="P98" s="63"/>
      <c r="Q98" s="63"/>
      <c r="R98" s="63"/>
      <c r="S98" s="436" t="s">
        <v>61</v>
      </c>
      <c r="T98" s="437"/>
      <c r="U98" s="437"/>
      <c r="V98" s="437"/>
      <c r="W98" s="437"/>
      <c r="X98" s="437"/>
      <c r="Y98" s="437"/>
      <c r="Z98" s="437"/>
      <c r="AA98" s="437"/>
      <c r="AB98" s="437"/>
      <c r="AC98" s="438"/>
      <c r="AD98" s="439" t="s">
        <v>60</v>
      </c>
      <c r="AE98" s="440"/>
      <c r="AF98" s="440"/>
      <c r="AG98" s="441"/>
      <c r="AH98" s="442"/>
      <c r="AI98" s="445"/>
      <c r="AJ98" s="427">
        <v>9</v>
      </c>
      <c r="AK98" s="68"/>
      <c r="AL98" s="258"/>
      <c r="AM98" s="264" t="s">
        <v>5</v>
      </c>
      <c r="AN98" s="264" t="s">
        <v>6</v>
      </c>
      <c r="AO98" s="264" t="s">
        <v>130</v>
      </c>
      <c r="AP98" s="265" t="s">
        <v>130</v>
      </c>
    </row>
    <row r="99" spans="1:42" ht="15.75" customHeight="1">
      <c r="A99" s="71" t="s">
        <v>25</v>
      </c>
      <c r="B99" s="72" t="s">
        <v>26</v>
      </c>
      <c r="C99" s="73" t="s">
        <v>37</v>
      </c>
      <c r="D99" s="132" t="s">
        <v>11</v>
      </c>
      <c r="E99" s="74"/>
      <c r="F99" s="75" t="s">
        <v>1</v>
      </c>
      <c r="G99" s="76" t="s">
        <v>8</v>
      </c>
      <c r="H99" s="77" t="s">
        <v>65</v>
      </c>
      <c r="I99" s="77" t="s">
        <v>66</v>
      </c>
      <c r="J99" s="77" t="s">
        <v>67</v>
      </c>
      <c r="K99" s="76" t="s">
        <v>56</v>
      </c>
      <c r="L99" s="78" t="s">
        <v>140</v>
      </c>
      <c r="M99" s="78" t="s">
        <v>166</v>
      </c>
      <c r="N99" s="78" t="s">
        <v>145</v>
      </c>
      <c r="O99" s="78" t="s">
        <v>146</v>
      </c>
      <c r="P99" s="76" t="s">
        <v>9</v>
      </c>
      <c r="Q99" s="72" t="s">
        <v>10</v>
      </c>
      <c r="R99" s="231" t="s">
        <v>7</v>
      </c>
      <c r="S99" s="80"/>
      <c r="T99" s="81" t="s">
        <v>57</v>
      </c>
      <c r="U99" s="81" t="s">
        <v>58</v>
      </c>
      <c r="V99" s="82"/>
      <c r="W99" s="82"/>
      <c r="X99" s="82"/>
      <c r="Y99" s="430" t="s">
        <v>175</v>
      </c>
      <c r="Z99" s="431"/>
      <c r="AA99" s="431"/>
      <c r="AB99" s="431"/>
      <c r="AC99" s="432"/>
      <c r="AD99" s="80"/>
      <c r="AE99" s="81" t="s">
        <v>57</v>
      </c>
      <c r="AF99" s="81" t="s">
        <v>58</v>
      </c>
      <c r="AG99" s="333" t="s">
        <v>47</v>
      </c>
      <c r="AH99" s="443"/>
      <c r="AI99" s="446"/>
      <c r="AJ99" s="428"/>
      <c r="AK99" s="84"/>
      <c r="AL99" s="255" t="s">
        <v>2</v>
      </c>
      <c r="AM99" s="257">
        <f>H100+H103</f>
        <v>0</v>
      </c>
      <c r="AN99" s="257">
        <f>I100+I103</f>
        <v>0</v>
      </c>
      <c r="AO99" s="257">
        <f>J100+J103</f>
        <v>0</v>
      </c>
      <c r="AP99" s="259">
        <f>K100+K103</f>
        <v>0</v>
      </c>
    </row>
    <row r="100" spans="1:42" ht="15.75" customHeight="1">
      <c r="A100" s="87">
        <f>H97</f>
        <v>0</v>
      </c>
      <c r="B100" s="266" t="str">
        <f>IF(AM100=1,AM98,IF(AN100=1,AN98,IF(AO100=1,AO98,IF(AP100=1,AP98))))</f>
        <v>N2</v>
      </c>
      <c r="C100" s="88">
        <f>L97</f>
        <v>0</v>
      </c>
      <c r="D100" s="89"/>
      <c r="E100" s="90" t="s">
        <v>2</v>
      </c>
      <c r="F100" s="91"/>
      <c r="G100" s="92">
        <f>F100-F101</f>
        <v>0</v>
      </c>
      <c r="H100" s="93"/>
      <c r="I100" s="93"/>
      <c r="J100" s="93"/>
      <c r="K100" s="92">
        <f>F100-(H100+I100+J100)</f>
        <v>0</v>
      </c>
      <c r="L100" s="92">
        <f>H100+I100+J100</f>
        <v>0</v>
      </c>
      <c r="M100" s="94" t="e">
        <f>(J100/F100)</f>
        <v>#DIV/0!</v>
      </c>
      <c r="N100" s="94" t="e">
        <f>I100/F100</f>
        <v>#DIV/0!</v>
      </c>
      <c r="O100" s="94" t="e">
        <f>H100/F100</f>
        <v>#DIV/0!</v>
      </c>
      <c r="P100" s="92">
        <f>F100+F101</f>
        <v>0</v>
      </c>
      <c r="Q100" s="95" t="e">
        <f>L100/P100</f>
        <v>#DIV/0!</v>
      </c>
      <c r="R100" s="232" t="b">
        <f>IF(AND(A100="g",B100="n2"),VLOOKUP(Q100,vol,2),IF(AND(A100="g",B100="n1"),VLOOKUP(Q100,VO,2),IF(AND(A100="g",B100="NA"),VLOOKUP(Q100,VOO,2),IF(AND(A100="f",B100="n2"),VLOOKUP(Q100,VOLF,2),IF(AND(A100="f",B100="n1"),VLOOKUP(Q100,VOF,2),IF(AND(A100="f",B100="NA"),VLOOKUP(Q100,VOO,2)))))))</f>
        <v>0</v>
      </c>
      <c r="S100" s="97" t="s">
        <v>2</v>
      </c>
      <c r="T100" s="81" t="b">
        <f>R100</f>
        <v>0</v>
      </c>
      <c r="U100" s="81" t="b">
        <f>R103</f>
        <v>0</v>
      </c>
      <c r="V100" s="82"/>
      <c r="W100" s="82"/>
      <c r="X100" s="82"/>
      <c r="Y100" s="433">
        <f>((T100+U100)/40)*9</f>
        <v>0</v>
      </c>
      <c r="Z100" s="434"/>
      <c r="AA100" s="434"/>
      <c r="AB100" s="434"/>
      <c r="AC100" s="435"/>
      <c r="AD100" s="97" t="s">
        <v>2</v>
      </c>
      <c r="AE100" s="98" t="e">
        <f>IF(A100="G",INDEX(Matrice_garçons,VLOOKUP(G100,NLigne_garçons,7),HLOOKUP(C100,NColonne_garçons,21)),INDEX(Matrice_filles,VLOOKUP(G100,NLigne_filles,8),HLOOKUP(C100,NColonne_filles,21)))</f>
        <v>#N/A</v>
      </c>
      <c r="AF100" s="98" t="e">
        <f>IF(A103="G",INDEX(Matrice_garçons,VLOOKUP(G103,NLigne_garçons,7),HLOOKUP(C103,NColonne_garçons,21)),INDEX(Matrice_filles,VLOOKUP(G103,NLigne_filles,8),HLOOKUP(C103,NColonne_filles,21)))</f>
        <v>#N/A</v>
      </c>
      <c r="AG100" s="99" t="e">
        <f>(AE100+AF100)/5.71</f>
        <v>#N/A</v>
      </c>
      <c r="AH100" s="443"/>
      <c r="AI100" s="446"/>
      <c r="AJ100" s="428"/>
      <c r="AK100" s="84"/>
      <c r="AL100" s="255" t="s">
        <v>126</v>
      </c>
      <c r="AM100" s="257">
        <f>RANK(AM99,AM99:AP99)</f>
        <v>1</v>
      </c>
      <c r="AN100" s="257">
        <f>RANK(AN99,AM99:AP99)</f>
        <v>1</v>
      </c>
      <c r="AO100" s="257">
        <f>RANK(AO99,AM99:AP99)</f>
        <v>1</v>
      </c>
      <c r="AP100" s="259">
        <f>RANK(AP99,AM99:AP99)</f>
        <v>1</v>
      </c>
    </row>
    <row r="101" spans="1:42" ht="15.75" customHeight="1" thickBot="1">
      <c r="A101" s="109">
        <f>H97</f>
        <v>0</v>
      </c>
      <c r="B101" s="267" t="str">
        <f>IF(AM102=1,AM98,IF(AN102=1,AN98,IF(AO102=1,AO98,IF(AP102=1,AP98))))</f>
        <v>N2</v>
      </c>
      <c r="C101" s="110">
        <f>L97</f>
        <v>0</v>
      </c>
      <c r="D101" s="111"/>
      <c r="E101" s="112" t="s">
        <v>3</v>
      </c>
      <c r="F101" s="113"/>
      <c r="G101" s="114">
        <f>F101-F100</f>
        <v>0</v>
      </c>
      <c r="H101" s="115"/>
      <c r="I101" s="115"/>
      <c r="J101" s="115"/>
      <c r="K101" s="114">
        <f>F101-(H101+I101+J101)</f>
        <v>0</v>
      </c>
      <c r="L101" s="114">
        <f>H101+I101+J101</f>
        <v>0</v>
      </c>
      <c r="M101" s="233" t="e">
        <f>(J101/F101)</f>
        <v>#DIV/0!</v>
      </c>
      <c r="N101" s="233" t="e">
        <f>I101/F101</f>
        <v>#DIV/0!</v>
      </c>
      <c r="O101" s="233" t="e">
        <f>H101/F101</f>
        <v>#DIV/0!</v>
      </c>
      <c r="P101" s="114">
        <f>P100</f>
        <v>0</v>
      </c>
      <c r="Q101" s="116" t="e">
        <f>L101/P101</f>
        <v>#DIV/0!</v>
      </c>
      <c r="R101" s="234" t="b">
        <f>IF(AND(A101="g",B101="n2"),VLOOKUP(Q101,vol,2),IF(AND(A101="g",B101="n1"),VLOOKUP(Q101,VO,2),IF(AND(A101="g",B101="NA"),VLOOKUP(Q101,VOO,2),IF(AND(A101="f",B101="n2"),VLOOKUP(Q101,VOLF,2),IF(AND(A101="f",B101="n1"),VLOOKUP(Q101,VOF,2),IF(AND(A101="f",B101="NA"),VLOOKUP(Q101,VOO,2)))))))</f>
        <v>0</v>
      </c>
      <c r="S101" s="97" t="s">
        <v>3</v>
      </c>
      <c r="T101" s="81" t="b">
        <f>R101</f>
        <v>0</v>
      </c>
      <c r="U101" s="81" t="b">
        <f>R106</f>
        <v>0</v>
      </c>
      <c r="V101" s="82"/>
      <c r="W101" s="82"/>
      <c r="X101" s="82"/>
      <c r="Y101" s="433">
        <f>((T101+U101)/40)*9</f>
        <v>0</v>
      </c>
      <c r="Z101" s="434"/>
      <c r="AA101" s="434"/>
      <c r="AB101" s="434"/>
      <c r="AC101" s="435"/>
      <c r="AD101" s="97" t="s">
        <v>3</v>
      </c>
      <c r="AE101" s="98" t="e">
        <f>IF(A101="G",INDEX(Matrice_garçons,VLOOKUP(G101,NLigne_garçons,7),HLOOKUP(C101,NColonne_garçons,21)),INDEX(Matrice_filles,VLOOKUP(G101,NLigne_filles,8),HLOOKUP(C101,NColonne_filles,21)))</f>
        <v>#N/A</v>
      </c>
      <c r="AF101" s="98" t="e">
        <f>IF(A106="G",INDEX(Matrice_garçons,VLOOKUP(G106,NLigne_garçons,7),HLOOKUP(C106,NColonne_garçons,21)),INDEX(Matrice_filles,VLOOKUP(G106,NLigne_filles,8),HLOOKUP(C106,NColonne_filles,21)))</f>
        <v>#N/A</v>
      </c>
      <c r="AG101" s="99" t="e">
        <f>(AE101+AF101)/5.71</f>
        <v>#N/A</v>
      </c>
      <c r="AH101" s="443"/>
      <c r="AI101" s="446"/>
      <c r="AJ101" s="428"/>
      <c r="AK101" s="84"/>
      <c r="AL101" s="255" t="s">
        <v>3</v>
      </c>
      <c r="AM101" s="257">
        <f>H101+H106</f>
        <v>0</v>
      </c>
      <c r="AN101" s="257">
        <f>I101+I106</f>
        <v>0</v>
      </c>
      <c r="AO101" s="257">
        <f>J101+J106</f>
        <v>0</v>
      </c>
      <c r="AP101" s="259">
        <f>K101+K106</f>
        <v>0</v>
      </c>
    </row>
    <row r="102" spans="1:42" ht="15.75" customHeight="1" thickBot="1">
      <c r="A102" s="100" t="s">
        <v>25</v>
      </c>
      <c r="B102" s="76" t="s">
        <v>26</v>
      </c>
      <c r="C102" s="73" t="s">
        <v>37</v>
      </c>
      <c r="D102" s="133" t="s">
        <v>12</v>
      </c>
      <c r="E102" s="101"/>
      <c r="F102" s="75" t="s">
        <v>1</v>
      </c>
      <c r="G102" s="76" t="s">
        <v>8</v>
      </c>
      <c r="H102" s="77" t="s">
        <v>65</v>
      </c>
      <c r="I102" s="77" t="s">
        <v>66</v>
      </c>
      <c r="J102" s="77" t="s">
        <v>67</v>
      </c>
      <c r="K102" s="76" t="s">
        <v>56</v>
      </c>
      <c r="L102" s="78" t="s">
        <v>140</v>
      </c>
      <c r="M102" s="78" t="s">
        <v>166</v>
      </c>
      <c r="N102" s="78" t="s">
        <v>145</v>
      </c>
      <c r="O102" s="78" t="s">
        <v>146</v>
      </c>
      <c r="P102" s="73" t="s">
        <v>9</v>
      </c>
      <c r="Q102" s="102" t="s">
        <v>10</v>
      </c>
      <c r="R102" s="231" t="s">
        <v>7</v>
      </c>
      <c r="S102" s="103" t="s">
        <v>4</v>
      </c>
      <c r="T102" s="104" t="b">
        <f>R104</f>
        <v>0</v>
      </c>
      <c r="U102" s="104" t="b">
        <f>R107</f>
        <v>0</v>
      </c>
      <c r="V102" s="105"/>
      <c r="W102" s="105"/>
      <c r="X102" s="105"/>
      <c r="Y102" s="433">
        <f>((T102+U102)/40)*9</f>
        <v>0</v>
      </c>
      <c r="Z102" s="434"/>
      <c r="AA102" s="434"/>
      <c r="AB102" s="434"/>
      <c r="AC102" s="435"/>
      <c r="AD102" s="106" t="s">
        <v>4</v>
      </c>
      <c r="AE102" s="128" t="e">
        <f>IF(A104="G",INDEX(Matrice_garçons,VLOOKUP(G104,NLigne_garçons,7),HLOOKUP(C104,NColonne_garçons,21)),INDEX(Matrice_filles,VLOOKUP(G104,NLigne_filles,8),HLOOKUP(C104,NColonne_filles,21)))</f>
        <v>#N/A</v>
      </c>
      <c r="AF102" s="128" t="e">
        <f>IF(A107="G",INDEX(Matrice_garçons,VLOOKUP(G107,NLigne_garçons,7),HLOOKUP(C107,NColonne_garçons,21)),INDEX(Matrice_filles,VLOOKUP(G107,NLigne_filles,8),HLOOKUP(C107,NColonne_filles,21)))</f>
        <v>#N/A</v>
      </c>
      <c r="AG102" s="129" t="e">
        <f>(AE102+AF102)/5.71</f>
        <v>#N/A</v>
      </c>
      <c r="AH102" s="444"/>
      <c r="AI102" s="447"/>
      <c r="AJ102" s="429"/>
      <c r="AK102" s="70"/>
      <c r="AL102" s="255" t="s">
        <v>126</v>
      </c>
      <c r="AM102" s="257">
        <f>RANK(AM101,AM101:AP101)</f>
        <v>1</v>
      </c>
      <c r="AN102" s="257">
        <f>RANK(AN101,AM101:AP101)</f>
        <v>1</v>
      </c>
      <c r="AO102" s="257">
        <f>RANK(AO101,AM101:AP101)</f>
        <v>1</v>
      </c>
      <c r="AP102" s="259">
        <f>RANK(AP101,AM101:AP101)</f>
        <v>1</v>
      </c>
    </row>
    <row r="103" spans="1:42" ht="15.75" customHeight="1">
      <c r="A103" s="87">
        <f>A100</f>
        <v>0</v>
      </c>
      <c r="B103" s="266" t="str">
        <f>IF(AM100=1,AM98,IF(AN100=1,AN98,IF(AO100=1,AO98,IF(AP100=1,AP98))))</f>
        <v>N2</v>
      </c>
      <c r="C103" s="107">
        <f>C100</f>
        <v>0</v>
      </c>
      <c r="D103" s="108">
        <f>D100</f>
        <v>0</v>
      </c>
      <c r="E103" s="90" t="s">
        <v>2</v>
      </c>
      <c r="F103" s="91"/>
      <c r="G103" s="92">
        <f>F103-F104</f>
        <v>0</v>
      </c>
      <c r="H103" s="93"/>
      <c r="I103" s="93"/>
      <c r="J103" s="93"/>
      <c r="K103" s="92">
        <f>F103-(H103+I103+J103)</f>
        <v>0</v>
      </c>
      <c r="L103" s="92">
        <f>H103+I103+J103</f>
        <v>0</v>
      </c>
      <c r="M103" s="94" t="e">
        <f>(J103/F103)</f>
        <v>#DIV/0!</v>
      </c>
      <c r="N103" s="94" t="e">
        <f>I103/F103</f>
        <v>#DIV/0!</v>
      </c>
      <c r="O103" s="94" t="e">
        <f>H103/F103</f>
        <v>#DIV/0!</v>
      </c>
      <c r="P103" s="92">
        <f>F103+F104</f>
        <v>0</v>
      </c>
      <c r="Q103" s="95" t="e">
        <f>L103/P103</f>
        <v>#DIV/0!</v>
      </c>
      <c r="R103" s="96" t="b">
        <f>IF(AND(A103="g",B103="n2"),VLOOKUP(Q103,vol,2),IF(AND(A103="g",B103="n1"),VLOOKUP(Q103,VO,2),IF(AND(A103="g",B103="NA"),VLOOKUP(Q103,VOO,2),IF(AND(A103="f",B103="n2"),VLOOKUP(Q103,VOLF,2),IF(AND(A103="f",B103="n1"),VLOOKUP(Q103,VOF,2),IF(AND(A103="f",B103="NA"),VLOOKUP(Q103,VOO,2)))))))</f>
        <v>0</v>
      </c>
      <c r="S103" s="376" t="s">
        <v>62</v>
      </c>
      <c r="T103" s="377"/>
      <c r="U103" s="377"/>
      <c r="V103" s="377"/>
      <c r="W103" s="377"/>
      <c r="X103" s="377"/>
      <c r="Y103" s="377"/>
      <c r="Z103" s="377"/>
      <c r="AA103" s="377"/>
      <c r="AB103" s="377"/>
      <c r="AC103" s="377"/>
      <c r="AD103" s="378"/>
      <c r="AE103" s="421" t="s">
        <v>46</v>
      </c>
      <c r="AF103" s="422"/>
      <c r="AG103" s="425" t="s">
        <v>175</v>
      </c>
      <c r="AH103" s="425" t="s">
        <v>47</v>
      </c>
      <c r="AI103" s="415" t="s">
        <v>176</v>
      </c>
      <c r="AJ103" s="417" t="s">
        <v>23</v>
      </c>
      <c r="AL103" s="255" t="s">
        <v>4</v>
      </c>
      <c r="AM103" s="257">
        <f>H104+H107</f>
        <v>0</v>
      </c>
      <c r="AN103" s="257">
        <f>I104+I107</f>
        <v>0</v>
      </c>
      <c r="AO103" s="257">
        <f>J104+J107</f>
        <v>0</v>
      </c>
      <c r="AP103" s="259">
        <f>K104+K107</f>
        <v>0</v>
      </c>
    </row>
    <row r="104" spans="1:42" ht="15.75" customHeight="1" thickBot="1">
      <c r="A104" s="276">
        <f>H97</f>
        <v>0</v>
      </c>
      <c r="B104" s="277" t="str">
        <f>IF(AM104=1,AM98,IF(AN104=1,AN98,IF(AO104=1,AO98,IF(AP104=1,AP98))))</f>
        <v>N2</v>
      </c>
      <c r="C104" s="285">
        <f>L97</f>
        <v>0</v>
      </c>
      <c r="D104" s="278"/>
      <c r="E104" s="279" t="s">
        <v>4</v>
      </c>
      <c r="F104" s="280"/>
      <c r="G104" s="281">
        <f>F104-F103</f>
        <v>0</v>
      </c>
      <c r="H104" s="282"/>
      <c r="I104" s="282"/>
      <c r="J104" s="282"/>
      <c r="K104" s="281">
        <f>F104-(H104+I104+J104)</f>
        <v>0</v>
      </c>
      <c r="L104" s="281">
        <f>H104+I104+J104</f>
        <v>0</v>
      </c>
      <c r="M104" s="233" t="e">
        <f>(J104/F104)</f>
        <v>#DIV/0!</v>
      </c>
      <c r="N104" s="233" t="e">
        <f>I104/F104</f>
        <v>#DIV/0!</v>
      </c>
      <c r="O104" s="233" t="e">
        <f>H104/F104</f>
        <v>#DIV/0!</v>
      </c>
      <c r="P104" s="281">
        <f>P103</f>
        <v>0</v>
      </c>
      <c r="Q104" s="283" t="e">
        <f>L104/P104</f>
        <v>#DIV/0!</v>
      </c>
      <c r="R104" s="284" t="b">
        <f>IF(AND(A104="g",B104="n2"),VLOOKUP(Q104,vol,2),IF(AND(A104="g",B104="n1"),VLOOKUP(Q104,VO,2),IF(AND(A104="g",B104="NA"),VLOOKUP(Q104,VOO,2),IF(AND(A104="f",B104="n2"),VLOOKUP(Q104,VOLF,2),IF(AND(A104="f",B104="n1"),VLOOKUP(Q104,VOF,2),IF(AND(A104="f",B104="NA"),VLOOKUP(Q104,VOO,2)))))))</f>
        <v>0</v>
      </c>
      <c r="S104" s="80"/>
      <c r="T104" s="330" t="s">
        <v>167</v>
      </c>
      <c r="U104" s="90" t="s">
        <v>7</v>
      </c>
      <c r="V104" s="90"/>
      <c r="W104" s="90"/>
      <c r="X104" s="90"/>
      <c r="Y104" s="330" t="s">
        <v>168</v>
      </c>
      <c r="Z104" s="90"/>
      <c r="AA104" s="90"/>
      <c r="AB104" s="130"/>
      <c r="AC104" s="130" t="s">
        <v>7</v>
      </c>
      <c r="AD104" s="334" t="s">
        <v>176</v>
      </c>
      <c r="AE104" s="423"/>
      <c r="AF104" s="424"/>
      <c r="AG104" s="426"/>
      <c r="AH104" s="426"/>
      <c r="AI104" s="416"/>
      <c r="AJ104" s="418"/>
      <c r="AL104" s="256" t="s">
        <v>126</v>
      </c>
      <c r="AM104" s="260">
        <f>RANK(AM103,AM103:AP103)</f>
        <v>1</v>
      </c>
      <c r="AN104" s="260">
        <f>RANK(AN103,AM103:AP103)</f>
        <v>1</v>
      </c>
      <c r="AO104" s="260">
        <f>RANK(AO103,AM103:AP103)</f>
        <v>1</v>
      </c>
      <c r="AP104" s="261">
        <f>RANK(AP103,AM103:AP103)</f>
        <v>1</v>
      </c>
    </row>
    <row r="105" spans="1:42" ht="15.75" customHeight="1">
      <c r="A105" s="100" t="s">
        <v>25</v>
      </c>
      <c r="B105" s="76" t="s">
        <v>26</v>
      </c>
      <c r="C105" s="73" t="s">
        <v>37</v>
      </c>
      <c r="D105" s="133" t="s">
        <v>13</v>
      </c>
      <c r="E105" s="101"/>
      <c r="F105" s="75" t="s">
        <v>1</v>
      </c>
      <c r="G105" s="76" t="s">
        <v>8</v>
      </c>
      <c r="H105" s="77" t="s">
        <v>65</v>
      </c>
      <c r="I105" s="77" t="s">
        <v>66</v>
      </c>
      <c r="J105" s="77" t="s">
        <v>67</v>
      </c>
      <c r="K105" s="76" t="s">
        <v>56</v>
      </c>
      <c r="L105" s="78" t="s">
        <v>140</v>
      </c>
      <c r="M105" s="78" t="s">
        <v>166</v>
      </c>
      <c r="N105" s="78" t="s">
        <v>145</v>
      </c>
      <c r="O105" s="78" t="s">
        <v>146</v>
      </c>
      <c r="P105" s="73" t="s">
        <v>9</v>
      </c>
      <c r="Q105" s="102" t="s">
        <v>10</v>
      </c>
      <c r="R105" s="231" t="s">
        <v>7</v>
      </c>
      <c r="S105" s="97" t="s">
        <v>2</v>
      </c>
      <c r="T105" s="117"/>
      <c r="U105" s="118">
        <f>MAX(V105:X105)</f>
        <v>0</v>
      </c>
      <c r="V105" s="119" t="b">
        <f>IF(T105="P",VLOOKUP(M100,'BAREMES TT'!$AI$4:$AL$25,2))</f>
        <v>0</v>
      </c>
      <c r="W105" s="119" t="b">
        <f>IF(T105="F",VLOOKUP(N100,'BAREMES TT'!$AI$4:$AL$25,3))</f>
        <v>0</v>
      </c>
      <c r="X105" s="119" t="b">
        <f>IF(T105="E",VLOOKUP(O100,'BAREMES TT'!$AI$4:$AL$25,4))</f>
        <v>0</v>
      </c>
      <c r="Y105" s="117"/>
      <c r="Z105" s="119" t="b">
        <f>IF(Y105="P",VLOOKUP(M103,'BAREMES TT'!$AI$4:$AL$25,2))</f>
        <v>0</v>
      </c>
      <c r="AA105" s="119" t="b">
        <f>IF(Y105="F",VLOOKUP(N103,'BAREMES TT'!$AI$4:$AL$25,3))</f>
        <v>0</v>
      </c>
      <c r="AB105" s="119" t="b">
        <f>IF(Y105="E",VLOOKUP(O103,'BAREMES TT'!$AI$4:$AL$25,4))</f>
        <v>0</v>
      </c>
      <c r="AC105" s="118">
        <f>MAX(Z105:AB105)</f>
        <v>0</v>
      </c>
      <c r="AD105" s="131">
        <f>(AC105+U105)/2</f>
        <v>0</v>
      </c>
      <c r="AE105" s="419">
        <f>D100</f>
        <v>0</v>
      </c>
      <c r="AF105" s="420"/>
      <c r="AG105" s="134">
        <f>Y100</f>
        <v>0</v>
      </c>
      <c r="AH105" s="134" t="e">
        <f>AG100</f>
        <v>#N/A</v>
      </c>
      <c r="AI105" s="135">
        <f>AD105</f>
        <v>0</v>
      </c>
      <c r="AJ105" s="140" t="e">
        <f>AG105+AH105+AI105</f>
        <v>#N/A</v>
      </c>
      <c r="AL105" s="275"/>
      <c r="AM105" s="63"/>
      <c r="AN105" s="63"/>
      <c r="AO105" s="63"/>
      <c r="AP105" s="63"/>
    </row>
    <row r="106" spans="1:42" ht="15.75" customHeight="1">
      <c r="A106" s="87">
        <f>A101</f>
        <v>0</v>
      </c>
      <c r="B106" s="88" t="str">
        <f>B101</f>
        <v>N2</v>
      </c>
      <c r="C106" s="88">
        <f>C101</f>
        <v>0</v>
      </c>
      <c r="D106" s="108">
        <f>D101</f>
        <v>0</v>
      </c>
      <c r="E106" s="90" t="s">
        <v>3</v>
      </c>
      <c r="F106" s="91"/>
      <c r="G106" s="92">
        <f>F106-F107</f>
        <v>0</v>
      </c>
      <c r="H106" s="93"/>
      <c r="I106" s="93"/>
      <c r="J106" s="93"/>
      <c r="K106" s="92">
        <f>F106-(H106+I106+J106)</f>
        <v>0</v>
      </c>
      <c r="L106" s="92">
        <f>H106+I106+J106</f>
        <v>0</v>
      </c>
      <c r="M106" s="94" t="e">
        <f>(J106/F106)</f>
        <v>#DIV/0!</v>
      </c>
      <c r="N106" s="94" t="e">
        <f>I106/F106</f>
        <v>#DIV/0!</v>
      </c>
      <c r="O106" s="94" t="e">
        <f>H106/F106</f>
        <v>#DIV/0!</v>
      </c>
      <c r="P106" s="92">
        <f>F106+F107</f>
        <v>0</v>
      </c>
      <c r="Q106" s="95" t="e">
        <f>L106/P106</f>
        <v>#DIV/0!</v>
      </c>
      <c r="R106" s="232" t="b">
        <f>IF(AND(A106="g",B106="n2"),VLOOKUP(Q106,vol,2),IF(AND(A106="g",B106="n1"),VLOOKUP(Q106,VO,2),IF(AND(A106="g",B106="NA"),VLOOKUP(Q106,VOO,2),IF(AND(A106="f",B106="n2"),VLOOKUP(Q106,VOLF,2),IF(AND(A106="f",B106="n1"),VLOOKUP(Q106,VOF,2),IF(AND(A106="f",B106="NA"),VLOOKUP(Q106,VOO,2)))))))</f>
        <v>0</v>
      </c>
      <c r="S106" s="97" t="s">
        <v>3</v>
      </c>
      <c r="T106" s="117"/>
      <c r="U106" s="118">
        <f>MAX(V106:X106)</f>
        <v>0</v>
      </c>
      <c r="V106" s="119" t="b">
        <f>IF(T106="P",VLOOKUP(M101,'BAREMES TT'!$AI$4:$AL$25,2))</f>
        <v>0</v>
      </c>
      <c r="W106" s="119" t="b">
        <f>IF(T106="F",VLOOKUP(N101,'BAREMES TT'!$AI$4:$AL$25,3))</f>
        <v>0</v>
      </c>
      <c r="X106" s="119" t="b">
        <f>IF(T106="E",VLOOKUP(O101,'BAREMES TT'!$AI$4:$AL$25,4))</f>
        <v>0</v>
      </c>
      <c r="Y106" s="117"/>
      <c r="Z106" s="119" t="b">
        <f>IF(Y106="P",VLOOKUP(M106,'BAREMES TT'!$AI$4:$AL$25,2))</f>
        <v>0</v>
      </c>
      <c r="AA106" s="119" t="b">
        <f>IF(Y106="F",VLOOKUP(N106,'BAREMES TT'!$AI$4:$AL$25,3))</f>
        <v>0</v>
      </c>
      <c r="AB106" s="119" t="b">
        <f>IF(Y106="E",VLOOKUP(O106,'BAREMES TT'!$AI$4:$AL$25,4))</f>
        <v>0</v>
      </c>
      <c r="AC106" s="118">
        <f>MAX(Z106:AB106)</f>
        <v>0</v>
      </c>
      <c r="AD106" s="120">
        <f>(AC106+U106)/2</f>
        <v>0</v>
      </c>
      <c r="AE106" s="419">
        <f>D101</f>
        <v>0</v>
      </c>
      <c r="AF106" s="420"/>
      <c r="AG106" s="134">
        <f>Y101</f>
        <v>0</v>
      </c>
      <c r="AH106" s="134" t="e">
        <f>AG101</f>
        <v>#N/A</v>
      </c>
      <c r="AI106" s="135">
        <f>AD106</f>
        <v>0</v>
      </c>
      <c r="AJ106" s="140" t="e">
        <f>AG106+AH106+AI106</f>
        <v>#N/A</v>
      </c>
      <c r="AL106" s="262"/>
      <c r="AM106" s="63"/>
      <c r="AN106" s="63"/>
      <c r="AO106" s="63"/>
      <c r="AP106" s="63"/>
    </row>
    <row r="107" spans="1:36" ht="15.75" customHeight="1" thickBot="1">
      <c r="A107" s="109">
        <f>A104</f>
        <v>0</v>
      </c>
      <c r="B107" s="110" t="str">
        <f>B104</f>
        <v>N2</v>
      </c>
      <c r="C107" s="110">
        <f>C104</f>
        <v>0</v>
      </c>
      <c r="D107" s="122">
        <f>D104</f>
        <v>0</v>
      </c>
      <c r="E107" s="112" t="s">
        <v>4</v>
      </c>
      <c r="F107" s="113"/>
      <c r="G107" s="114">
        <f>F107-F106</f>
        <v>0</v>
      </c>
      <c r="H107" s="115"/>
      <c r="I107" s="115"/>
      <c r="J107" s="115"/>
      <c r="K107" s="114">
        <f>F107-(H107+I107+J107)</f>
        <v>0</v>
      </c>
      <c r="L107" s="114">
        <f>H107+I107+J107</f>
        <v>0</v>
      </c>
      <c r="M107" s="233" t="e">
        <f>(J107/F107)</f>
        <v>#DIV/0!</v>
      </c>
      <c r="N107" s="233" t="e">
        <f>I107/F107</f>
        <v>#DIV/0!</v>
      </c>
      <c r="O107" s="233" t="e">
        <f>H107/F107</f>
        <v>#DIV/0!</v>
      </c>
      <c r="P107" s="114">
        <f>P106</f>
        <v>0</v>
      </c>
      <c r="Q107" s="116" t="e">
        <f>L107/P107</f>
        <v>#DIV/0!</v>
      </c>
      <c r="R107" s="234" t="b">
        <f>IF(AND(A107="g",B107="n2"),VLOOKUP(Q107,vol,2),IF(AND(A107="g",B107="n1"),VLOOKUP(Q107,VO,2),IF(AND(A107="g",B107="NA"),VLOOKUP(Q107,VOO,2),IF(AND(A107="f",B107="n2"),VLOOKUP(Q107,VOLF,2),IF(AND(A107="f",B107="n1"),VLOOKUP(Q107,VOF,2),IF(AND(A107="f",B107="NA"),VLOOKUP(Q107,VOO,2)))))))</f>
        <v>0</v>
      </c>
      <c r="S107" s="106" t="s">
        <v>4</v>
      </c>
      <c r="T107" s="123"/>
      <c r="U107" s="124">
        <f>MAX(V107:X107)</f>
        <v>0</v>
      </c>
      <c r="V107" s="125" t="b">
        <f>IF(T107="P",VLOOKUP(M104,'BAREMES TT'!$AI$4:$AL$25,2))</f>
        <v>0</v>
      </c>
      <c r="W107" s="125" t="b">
        <f>IF(T107="F",VLOOKUP(N104,'BAREMES TT'!$AI$4:$AL$25,3))</f>
        <v>0</v>
      </c>
      <c r="X107" s="125" t="b">
        <f>IF(T107="E",VLOOKUP(O104,'BAREMES TT'!$AI$4:$AL$25,4))</f>
        <v>0</v>
      </c>
      <c r="Y107" s="123"/>
      <c r="Z107" s="125" t="b">
        <f>IF(Y107="P",VLOOKUP(M107,'BAREMES TT'!$AI$4:$AL$25,2))</f>
        <v>0</v>
      </c>
      <c r="AA107" s="125" t="b">
        <f>IF(Y107="F",VLOOKUP(N107,'BAREMES TT'!$AI$4:$AL$25,3))</f>
        <v>0</v>
      </c>
      <c r="AB107" s="125" t="b">
        <f>IF(Y107="E",VLOOKUP(O107,'BAREMES TT'!$AI$4:$AL$25,4))</f>
        <v>0</v>
      </c>
      <c r="AC107" s="124">
        <f>MAX(Z107:AB107)</f>
        <v>0</v>
      </c>
      <c r="AD107" s="126">
        <f>(AC107+U107)/2</f>
        <v>0</v>
      </c>
      <c r="AE107" s="413">
        <f>D104</f>
        <v>0</v>
      </c>
      <c r="AF107" s="414"/>
      <c r="AG107" s="136">
        <f>Y102</f>
        <v>0</v>
      </c>
      <c r="AH107" s="136" t="e">
        <f>AG102</f>
        <v>#N/A</v>
      </c>
      <c r="AI107" s="137">
        <f>AD107</f>
        <v>0</v>
      </c>
      <c r="AJ107" s="141" t="e">
        <f>AG107+AH107+AI107</f>
        <v>#N/A</v>
      </c>
    </row>
    <row r="108" ht="15.75" thickBot="1">
      <c r="AI108" s="63"/>
    </row>
    <row r="109" spans="1:36" ht="34.5" customHeight="1" thickBot="1">
      <c r="A109" s="366" t="s">
        <v>45</v>
      </c>
      <c r="B109" s="367"/>
      <c r="C109" s="367"/>
      <c r="D109" s="367"/>
      <c r="E109" s="367"/>
      <c r="F109" s="368"/>
      <c r="G109" s="142" t="s">
        <v>79</v>
      </c>
      <c r="H109" s="143"/>
      <c r="I109" s="268"/>
      <c r="J109" s="448" t="s">
        <v>63</v>
      </c>
      <c r="K109" s="449"/>
      <c r="L109" s="143"/>
      <c r="M109" s="59"/>
      <c r="N109" s="59"/>
      <c r="O109" s="59"/>
      <c r="Q109" s="450" t="s">
        <v>68</v>
      </c>
      <c r="R109" s="451"/>
      <c r="S109" s="451"/>
      <c r="T109" s="451"/>
      <c r="U109" s="451"/>
      <c r="V109" s="451"/>
      <c r="W109" s="451"/>
      <c r="X109" s="451"/>
      <c r="Y109" s="452"/>
      <c r="Z109" s="61"/>
      <c r="AA109" s="61"/>
      <c r="AB109" s="61"/>
      <c r="AD109" s="453"/>
      <c r="AE109" s="453"/>
      <c r="AF109" s="454"/>
      <c r="AG109" s="454"/>
      <c r="AH109" s="454"/>
      <c r="AI109" s="454"/>
      <c r="AJ109" s="454"/>
    </row>
    <row r="110" spans="1:42" ht="15.75" customHeight="1" thickBot="1">
      <c r="A110" s="62" t="s">
        <v>24</v>
      </c>
      <c r="B110" s="63"/>
      <c r="C110" s="63"/>
      <c r="D110" s="127"/>
      <c r="E110" s="63"/>
      <c r="F110" s="63"/>
      <c r="G110" s="64"/>
      <c r="H110" s="65">
        <v>1</v>
      </c>
      <c r="I110" s="65">
        <v>2</v>
      </c>
      <c r="J110" s="65">
        <v>3</v>
      </c>
      <c r="K110" s="66"/>
      <c r="L110" s="67" t="s">
        <v>0</v>
      </c>
      <c r="M110" s="67"/>
      <c r="N110" s="67"/>
      <c r="O110" s="67"/>
      <c r="P110" s="63"/>
      <c r="Q110" s="63"/>
      <c r="R110" s="63"/>
      <c r="S110" s="436" t="s">
        <v>61</v>
      </c>
      <c r="T110" s="437"/>
      <c r="U110" s="437"/>
      <c r="V110" s="437"/>
      <c r="W110" s="437"/>
      <c r="X110" s="437"/>
      <c r="Y110" s="437"/>
      <c r="Z110" s="437"/>
      <c r="AA110" s="437"/>
      <c r="AB110" s="437"/>
      <c r="AC110" s="438"/>
      <c r="AD110" s="439" t="s">
        <v>60</v>
      </c>
      <c r="AE110" s="440"/>
      <c r="AF110" s="440"/>
      <c r="AG110" s="441"/>
      <c r="AH110" s="442"/>
      <c r="AI110" s="445"/>
      <c r="AJ110" s="427">
        <v>10</v>
      </c>
      <c r="AK110" s="68"/>
      <c r="AL110" s="258"/>
      <c r="AM110" s="264" t="s">
        <v>5</v>
      </c>
      <c r="AN110" s="264" t="s">
        <v>6</v>
      </c>
      <c r="AO110" s="264" t="s">
        <v>130</v>
      </c>
      <c r="AP110" s="265" t="s">
        <v>130</v>
      </c>
    </row>
    <row r="111" spans="1:42" ht="15.75" customHeight="1">
      <c r="A111" s="71" t="s">
        <v>25</v>
      </c>
      <c r="B111" s="72" t="s">
        <v>26</v>
      </c>
      <c r="C111" s="73" t="s">
        <v>37</v>
      </c>
      <c r="D111" s="132" t="s">
        <v>11</v>
      </c>
      <c r="E111" s="74"/>
      <c r="F111" s="75" t="s">
        <v>1</v>
      </c>
      <c r="G111" s="76" t="s">
        <v>8</v>
      </c>
      <c r="H111" s="77" t="s">
        <v>65</v>
      </c>
      <c r="I111" s="77" t="s">
        <v>66</v>
      </c>
      <c r="J111" s="77" t="s">
        <v>67</v>
      </c>
      <c r="K111" s="76" t="s">
        <v>56</v>
      </c>
      <c r="L111" s="78" t="s">
        <v>140</v>
      </c>
      <c r="M111" s="78" t="s">
        <v>166</v>
      </c>
      <c r="N111" s="78" t="s">
        <v>145</v>
      </c>
      <c r="O111" s="78" t="s">
        <v>146</v>
      </c>
      <c r="P111" s="76" t="s">
        <v>9</v>
      </c>
      <c r="Q111" s="72" t="s">
        <v>10</v>
      </c>
      <c r="R111" s="231" t="s">
        <v>7</v>
      </c>
      <c r="S111" s="80"/>
      <c r="T111" s="81" t="s">
        <v>57</v>
      </c>
      <c r="U111" s="81" t="s">
        <v>58</v>
      </c>
      <c r="V111" s="82"/>
      <c r="W111" s="82"/>
      <c r="X111" s="82"/>
      <c r="Y111" s="430" t="s">
        <v>175</v>
      </c>
      <c r="Z111" s="431"/>
      <c r="AA111" s="431"/>
      <c r="AB111" s="431"/>
      <c r="AC111" s="432"/>
      <c r="AD111" s="80"/>
      <c r="AE111" s="81" t="s">
        <v>57</v>
      </c>
      <c r="AF111" s="81" t="s">
        <v>58</v>
      </c>
      <c r="AG111" s="333" t="s">
        <v>47</v>
      </c>
      <c r="AH111" s="443"/>
      <c r="AI111" s="446"/>
      <c r="AJ111" s="428"/>
      <c r="AK111" s="84"/>
      <c r="AL111" s="255" t="s">
        <v>2</v>
      </c>
      <c r="AM111" s="257">
        <f>H112+H115</f>
        <v>0</v>
      </c>
      <c r="AN111" s="257">
        <f>I112+I115</f>
        <v>0</v>
      </c>
      <c r="AO111" s="257">
        <f>J112+J115</f>
        <v>0</v>
      </c>
      <c r="AP111" s="259">
        <f>K112+K115</f>
        <v>0</v>
      </c>
    </row>
    <row r="112" spans="1:42" ht="15.75" customHeight="1">
      <c r="A112" s="87">
        <f>H109</f>
        <v>0</v>
      </c>
      <c r="B112" s="266" t="str">
        <f>IF(AM112=1,AM110,IF(AN112=1,AN110,IF(AO112=1,AO110,IF(AP112=1,AP110))))</f>
        <v>N2</v>
      </c>
      <c r="C112" s="88">
        <f>L109</f>
        <v>0</v>
      </c>
      <c r="D112" s="89"/>
      <c r="E112" s="90" t="s">
        <v>2</v>
      </c>
      <c r="F112" s="91"/>
      <c r="G112" s="92">
        <f>F112-F113</f>
        <v>0</v>
      </c>
      <c r="H112" s="93"/>
      <c r="I112" s="93"/>
      <c r="J112" s="93"/>
      <c r="K112" s="92">
        <f>F112-(H112+I112+J112)</f>
        <v>0</v>
      </c>
      <c r="L112" s="92">
        <f>H112+I112+J112</f>
        <v>0</v>
      </c>
      <c r="M112" s="94" t="e">
        <f>(J112/F112)</f>
        <v>#DIV/0!</v>
      </c>
      <c r="N112" s="94" t="e">
        <f>I112/F112</f>
        <v>#DIV/0!</v>
      </c>
      <c r="O112" s="94" t="e">
        <f>H112/F112</f>
        <v>#DIV/0!</v>
      </c>
      <c r="P112" s="92">
        <f>F112+F113</f>
        <v>0</v>
      </c>
      <c r="Q112" s="95" t="e">
        <f>L112/P112</f>
        <v>#DIV/0!</v>
      </c>
      <c r="R112" s="232" t="b">
        <f>IF(AND(A112="g",B112="n2"),VLOOKUP(Q112,vol,2),IF(AND(A112="g",B112="n1"),VLOOKUP(Q112,VO,2),IF(AND(A112="g",B112="NA"),VLOOKUP(Q112,VOO,2),IF(AND(A112="f",B112="n2"),VLOOKUP(Q112,VOLF,2),IF(AND(A112="f",B112="n1"),VLOOKUP(Q112,VOF,2),IF(AND(A112="f",B112="NA"),VLOOKUP(Q112,VOO,2)))))))</f>
        <v>0</v>
      </c>
      <c r="S112" s="97" t="s">
        <v>2</v>
      </c>
      <c r="T112" s="81" t="b">
        <f>R112</f>
        <v>0</v>
      </c>
      <c r="U112" s="81" t="b">
        <f>R115</f>
        <v>0</v>
      </c>
      <c r="V112" s="82"/>
      <c r="W112" s="82"/>
      <c r="X112" s="82"/>
      <c r="Y112" s="433">
        <f>((T112+U112)/40)*9</f>
        <v>0</v>
      </c>
      <c r="Z112" s="434"/>
      <c r="AA112" s="434"/>
      <c r="AB112" s="434"/>
      <c r="AC112" s="435"/>
      <c r="AD112" s="97" t="s">
        <v>2</v>
      </c>
      <c r="AE112" s="98" t="e">
        <f>IF(A112="G",INDEX(Matrice_garçons,VLOOKUP(G112,NLigne_garçons,7),HLOOKUP(C112,NColonne_garçons,21)),INDEX(Matrice_filles,VLOOKUP(G112,NLigne_filles,8),HLOOKUP(C112,NColonne_filles,21)))</f>
        <v>#N/A</v>
      </c>
      <c r="AF112" s="98" t="e">
        <f>IF(A115="G",INDEX(Matrice_garçons,VLOOKUP(G115,NLigne_garçons,7),HLOOKUP(C115,NColonne_garçons,21)),INDEX(Matrice_filles,VLOOKUP(G115,NLigne_filles,8),HLOOKUP(C115,NColonne_filles,21)))</f>
        <v>#N/A</v>
      </c>
      <c r="AG112" s="99" t="e">
        <f>(AE112+AF112)/5.71</f>
        <v>#N/A</v>
      </c>
      <c r="AH112" s="443"/>
      <c r="AI112" s="446"/>
      <c r="AJ112" s="428"/>
      <c r="AK112" s="84"/>
      <c r="AL112" s="255" t="s">
        <v>126</v>
      </c>
      <c r="AM112" s="257">
        <f>RANK(AM111,AM111:AP111)</f>
        <v>1</v>
      </c>
      <c r="AN112" s="257">
        <f>RANK(AN111,AM111:AP111)</f>
        <v>1</v>
      </c>
      <c r="AO112" s="257">
        <f>RANK(AO111,AM111:AP111)</f>
        <v>1</v>
      </c>
      <c r="AP112" s="259">
        <f>RANK(AP111,AM111:AP111)</f>
        <v>1</v>
      </c>
    </row>
    <row r="113" spans="1:42" ht="15.75" customHeight="1" thickBot="1">
      <c r="A113" s="109">
        <f>H109</f>
        <v>0</v>
      </c>
      <c r="B113" s="267" t="str">
        <f>IF(AM114=1,AM110,IF(AN114=1,AN110,IF(AO114=1,AO110,IF(AP114=1,AP110))))</f>
        <v>N2</v>
      </c>
      <c r="C113" s="110">
        <f>L109</f>
        <v>0</v>
      </c>
      <c r="D113" s="111"/>
      <c r="E113" s="112" t="s">
        <v>3</v>
      </c>
      <c r="F113" s="113"/>
      <c r="G113" s="114">
        <f>F113-F112</f>
        <v>0</v>
      </c>
      <c r="H113" s="115"/>
      <c r="I113" s="115"/>
      <c r="J113" s="115"/>
      <c r="K113" s="114">
        <f>F113-(H113+I113+J113)</f>
        <v>0</v>
      </c>
      <c r="L113" s="114">
        <f>H113+I113+J113</f>
        <v>0</v>
      </c>
      <c r="M113" s="233" t="e">
        <f>(J113/F113)</f>
        <v>#DIV/0!</v>
      </c>
      <c r="N113" s="233" t="e">
        <f>I113/F113</f>
        <v>#DIV/0!</v>
      </c>
      <c r="O113" s="233" t="e">
        <f>H113/F113</f>
        <v>#DIV/0!</v>
      </c>
      <c r="P113" s="114">
        <f>P112</f>
        <v>0</v>
      </c>
      <c r="Q113" s="116" t="e">
        <f>L113/P113</f>
        <v>#DIV/0!</v>
      </c>
      <c r="R113" s="234" t="b">
        <f>IF(AND(A113="g",B113="n2"),VLOOKUP(Q113,vol,2),IF(AND(A113="g",B113="n1"),VLOOKUP(Q113,VO,2),IF(AND(A113="g",B113="NA"),VLOOKUP(Q113,VOO,2),IF(AND(A113="f",B113="n2"),VLOOKUP(Q113,VOLF,2),IF(AND(A113="f",B113="n1"),VLOOKUP(Q113,VOF,2),IF(AND(A113="f",B113="NA"),VLOOKUP(Q113,VOO,2)))))))</f>
        <v>0</v>
      </c>
      <c r="S113" s="97" t="s">
        <v>3</v>
      </c>
      <c r="T113" s="81" t="b">
        <f>R113</f>
        <v>0</v>
      </c>
      <c r="U113" s="81" t="b">
        <f>R118</f>
        <v>0</v>
      </c>
      <c r="V113" s="82"/>
      <c r="W113" s="82"/>
      <c r="X113" s="82"/>
      <c r="Y113" s="433">
        <f>((T113+U113)/40)*9</f>
        <v>0</v>
      </c>
      <c r="Z113" s="434"/>
      <c r="AA113" s="434"/>
      <c r="AB113" s="434"/>
      <c r="AC113" s="435"/>
      <c r="AD113" s="97" t="s">
        <v>3</v>
      </c>
      <c r="AE113" s="98" t="e">
        <f>IF(A113="G",INDEX(Matrice_garçons,VLOOKUP(G113,NLigne_garçons,7),HLOOKUP(C113,NColonne_garçons,21)),INDEX(Matrice_filles,VLOOKUP(G113,NLigne_filles,8),HLOOKUP(C113,NColonne_filles,21)))</f>
        <v>#N/A</v>
      </c>
      <c r="AF113" s="98" t="e">
        <f>IF(A118="G",INDEX(Matrice_garçons,VLOOKUP(G118,NLigne_garçons,7),HLOOKUP(C118,NColonne_garçons,21)),INDEX(Matrice_filles,VLOOKUP(G118,NLigne_filles,8),HLOOKUP(C118,NColonne_filles,21)))</f>
        <v>#N/A</v>
      </c>
      <c r="AG113" s="99" t="e">
        <f>(AE113+AF113)/5.71</f>
        <v>#N/A</v>
      </c>
      <c r="AH113" s="443"/>
      <c r="AI113" s="446"/>
      <c r="AJ113" s="428"/>
      <c r="AK113" s="84"/>
      <c r="AL113" s="255" t="s">
        <v>3</v>
      </c>
      <c r="AM113" s="257">
        <f>H113+H118</f>
        <v>0</v>
      </c>
      <c r="AN113" s="257">
        <f>I113+I118</f>
        <v>0</v>
      </c>
      <c r="AO113" s="257">
        <f>J113+J118</f>
        <v>0</v>
      </c>
      <c r="AP113" s="259">
        <f>K113+K118</f>
        <v>0</v>
      </c>
    </row>
    <row r="114" spans="1:42" ht="15.75" customHeight="1" thickBot="1">
      <c r="A114" s="100" t="s">
        <v>25</v>
      </c>
      <c r="B114" s="76" t="s">
        <v>26</v>
      </c>
      <c r="C114" s="73" t="s">
        <v>37</v>
      </c>
      <c r="D114" s="133" t="s">
        <v>12</v>
      </c>
      <c r="E114" s="101"/>
      <c r="F114" s="75" t="s">
        <v>1</v>
      </c>
      <c r="G114" s="76" t="s">
        <v>8</v>
      </c>
      <c r="H114" s="77" t="s">
        <v>65</v>
      </c>
      <c r="I114" s="77" t="s">
        <v>66</v>
      </c>
      <c r="J114" s="77" t="s">
        <v>67</v>
      </c>
      <c r="K114" s="76" t="s">
        <v>56</v>
      </c>
      <c r="L114" s="78" t="s">
        <v>140</v>
      </c>
      <c r="M114" s="78" t="s">
        <v>166</v>
      </c>
      <c r="N114" s="78" t="s">
        <v>145</v>
      </c>
      <c r="O114" s="78" t="s">
        <v>146</v>
      </c>
      <c r="P114" s="73" t="s">
        <v>9</v>
      </c>
      <c r="Q114" s="102" t="s">
        <v>10</v>
      </c>
      <c r="R114" s="231" t="s">
        <v>7</v>
      </c>
      <c r="S114" s="103" t="s">
        <v>4</v>
      </c>
      <c r="T114" s="104" t="b">
        <f>R116</f>
        <v>0</v>
      </c>
      <c r="U114" s="104" t="b">
        <f>R119</f>
        <v>0</v>
      </c>
      <c r="V114" s="105"/>
      <c r="W114" s="105"/>
      <c r="X114" s="105"/>
      <c r="Y114" s="433">
        <f>((T114+U114)/40)*9</f>
        <v>0</v>
      </c>
      <c r="Z114" s="434"/>
      <c r="AA114" s="434"/>
      <c r="AB114" s="434"/>
      <c r="AC114" s="435"/>
      <c r="AD114" s="106" t="s">
        <v>4</v>
      </c>
      <c r="AE114" s="128" t="e">
        <f>IF(A116="G",INDEX(Matrice_garçons,VLOOKUP(G116,NLigne_garçons,7),HLOOKUP(C116,NColonne_garçons,21)),INDEX(Matrice_filles,VLOOKUP(G116,NLigne_filles,8),HLOOKUP(C116,NColonne_filles,21)))</f>
        <v>#N/A</v>
      </c>
      <c r="AF114" s="128" t="e">
        <f>IF(A119="G",INDEX(Matrice_garçons,VLOOKUP(G119,NLigne_garçons,7),HLOOKUP(C119,NColonne_garçons,21)),INDEX(Matrice_filles,VLOOKUP(G119,NLigne_filles,8),HLOOKUP(C119,NColonne_filles,21)))</f>
        <v>#N/A</v>
      </c>
      <c r="AG114" s="129" t="e">
        <f>(AE114+AF114)/5.71</f>
        <v>#N/A</v>
      </c>
      <c r="AH114" s="444"/>
      <c r="AI114" s="447"/>
      <c r="AJ114" s="429"/>
      <c r="AK114" s="70"/>
      <c r="AL114" s="255" t="s">
        <v>126</v>
      </c>
      <c r="AM114" s="257">
        <f>RANK(AM113,AM113:AP113)</f>
        <v>1</v>
      </c>
      <c r="AN114" s="257">
        <f>RANK(AN113,AM113:AP113)</f>
        <v>1</v>
      </c>
      <c r="AO114" s="257">
        <f>RANK(AO113,AM113:AP113)</f>
        <v>1</v>
      </c>
      <c r="AP114" s="259">
        <f>RANK(AP113,AM113:AP113)</f>
        <v>1</v>
      </c>
    </row>
    <row r="115" spans="1:42" ht="15.75" customHeight="1">
      <c r="A115" s="87">
        <f>A112</f>
        <v>0</v>
      </c>
      <c r="B115" s="266" t="str">
        <f>IF(AM112=1,AM110,IF(AN112=1,AN110,IF(AO112=1,AO110,IF(AP112=1,AP110))))</f>
        <v>N2</v>
      </c>
      <c r="C115" s="107">
        <f>C112</f>
        <v>0</v>
      </c>
      <c r="D115" s="108">
        <f>D112</f>
        <v>0</v>
      </c>
      <c r="E115" s="90" t="s">
        <v>2</v>
      </c>
      <c r="F115" s="91"/>
      <c r="G115" s="92">
        <f>F115-F116</f>
        <v>0</v>
      </c>
      <c r="H115" s="93"/>
      <c r="I115" s="93"/>
      <c r="J115" s="93"/>
      <c r="K115" s="92">
        <f>F115-(H115+I115+J115)</f>
        <v>0</v>
      </c>
      <c r="L115" s="92">
        <f>H115+I115+J115</f>
        <v>0</v>
      </c>
      <c r="M115" s="94" t="e">
        <f>(J115/F115)</f>
        <v>#DIV/0!</v>
      </c>
      <c r="N115" s="94" t="e">
        <f>I115/F115</f>
        <v>#DIV/0!</v>
      </c>
      <c r="O115" s="94" t="e">
        <f>H115/F115</f>
        <v>#DIV/0!</v>
      </c>
      <c r="P115" s="92">
        <f>F115+F116</f>
        <v>0</v>
      </c>
      <c r="Q115" s="95" t="e">
        <f>L115/P115</f>
        <v>#DIV/0!</v>
      </c>
      <c r="R115" s="96" t="b">
        <f>IF(AND(A115="g",B115="n2"),VLOOKUP(Q115,vol,2),IF(AND(A115="g",B115="n1"),VLOOKUP(Q115,VO,2),IF(AND(A115="g",B115="NA"),VLOOKUP(Q115,VOO,2),IF(AND(A115="f",B115="n2"),VLOOKUP(Q115,VOLF,2),IF(AND(A115="f",B115="n1"),VLOOKUP(Q115,VOF,2),IF(AND(A115="f",B115="NA"),VLOOKUP(Q115,VOO,2)))))))</f>
        <v>0</v>
      </c>
      <c r="S115" s="376" t="s">
        <v>62</v>
      </c>
      <c r="T115" s="377"/>
      <c r="U115" s="377"/>
      <c r="V115" s="377"/>
      <c r="W115" s="377"/>
      <c r="X115" s="377"/>
      <c r="Y115" s="377"/>
      <c r="Z115" s="377"/>
      <c r="AA115" s="377"/>
      <c r="AB115" s="377"/>
      <c r="AC115" s="377"/>
      <c r="AD115" s="378"/>
      <c r="AE115" s="421" t="s">
        <v>46</v>
      </c>
      <c r="AF115" s="422"/>
      <c r="AG115" s="425" t="s">
        <v>175</v>
      </c>
      <c r="AH115" s="425" t="s">
        <v>47</v>
      </c>
      <c r="AI115" s="415" t="s">
        <v>176</v>
      </c>
      <c r="AJ115" s="417" t="s">
        <v>23</v>
      </c>
      <c r="AL115" s="255" t="s">
        <v>4</v>
      </c>
      <c r="AM115" s="257">
        <f>H116+H119</f>
        <v>0</v>
      </c>
      <c r="AN115" s="257">
        <f>I116+I119</f>
        <v>0</v>
      </c>
      <c r="AO115" s="257">
        <f>J116+J119</f>
        <v>0</v>
      </c>
      <c r="AP115" s="259">
        <f>K116+K119</f>
        <v>0</v>
      </c>
    </row>
    <row r="116" spans="1:42" ht="15.75" customHeight="1" thickBot="1">
      <c r="A116" s="276">
        <f>H109</f>
        <v>0</v>
      </c>
      <c r="B116" s="277" t="str">
        <f>IF(AM116=1,AM110,IF(AN116=1,AN110,IF(AO116=1,AO110,IF(AP116=1,AP110))))</f>
        <v>N2</v>
      </c>
      <c r="C116" s="285">
        <f>L109</f>
        <v>0</v>
      </c>
      <c r="D116" s="278"/>
      <c r="E116" s="279" t="s">
        <v>4</v>
      </c>
      <c r="F116" s="280"/>
      <c r="G116" s="281">
        <f>F116-F115</f>
        <v>0</v>
      </c>
      <c r="H116" s="282"/>
      <c r="I116" s="282"/>
      <c r="J116" s="282"/>
      <c r="K116" s="281">
        <f>F116-(H116+I116+J116)</f>
        <v>0</v>
      </c>
      <c r="L116" s="281">
        <f>H116+I116+J116</f>
        <v>0</v>
      </c>
      <c r="M116" s="233" t="e">
        <f>(J116/F116)</f>
        <v>#DIV/0!</v>
      </c>
      <c r="N116" s="233" t="e">
        <f>I116/F116</f>
        <v>#DIV/0!</v>
      </c>
      <c r="O116" s="233" t="e">
        <f>H116/F116</f>
        <v>#DIV/0!</v>
      </c>
      <c r="P116" s="281">
        <f>P115</f>
        <v>0</v>
      </c>
      <c r="Q116" s="283" t="e">
        <f>L116/P116</f>
        <v>#DIV/0!</v>
      </c>
      <c r="R116" s="284" t="b">
        <f>IF(AND(A116="g",B116="n2"),VLOOKUP(Q116,vol,2),IF(AND(A116="g",B116="n1"),VLOOKUP(Q116,VO,2),IF(AND(A116="g",B116="NA"),VLOOKUP(Q116,VOO,2),IF(AND(A116="f",B116="n2"),VLOOKUP(Q116,VOLF,2),IF(AND(A116="f",B116="n1"),VLOOKUP(Q116,VOF,2),IF(AND(A116="f",B116="NA"),VLOOKUP(Q116,VOO,2)))))))</f>
        <v>0</v>
      </c>
      <c r="S116" s="80"/>
      <c r="T116" s="330" t="s">
        <v>167</v>
      </c>
      <c r="U116" s="90" t="s">
        <v>7</v>
      </c>
      <c r="V116" s="90"/>
      <c r="W116" s="90"/>
      <c r="X116" s="90"/>
      <c r="Y116" s="330" t="s">
        <v>168</v>
      </c>
      <c r="Z116" s="90"/>
      <c r="AA116" s="90"/>
      <c r="AB116" s="130"/>
      <c r="AC116" s="130" t="s">
        <v>7</v>
      </c>
      <c r="AD116" s="334" t="s">
        <v>176</v>
      </c>
      <c r="AE116" s="423"/>
      <c r="AF116" s="424"/>
      <c r="AG116" s="426"/>
      <c r="AH116" s="426"/>
      <c r="AI116" s="416"/>
      <c r="AJ116" s="418"/>
      <c r="AL116" s="256" t="s">
        <v>126</v>
      </c>
      <c r="AM116" s="260">
        <f>RANK(AM115,AM115:AP115)</f>
        <v>1</v>
      </c>
      <c r="AN116" s="260">
        <f>RANK(AN115,AM115:AP115)</f>
        <v>1</v>
      </c>
      <c r="AO116" s="260">
        <f>RANK(AO115,AM115:AP115)</f>
        <v>1</v>
      </c>
      <c r="AP116" s="261">
        <f>RANK(AP115,AM115:AP115)</f>
        <v>1</v>
      </c>
    </row>
    <row r="117" spans="1:42" ht="15.75" customHeight="1">
      <c r="A117" s="100" t="s">
        <v>25</v>
      </c>
      <c r="B117" s="76" t="s">
        <v>26</v>
      </c>
      <c r="C117" s="73" t="s">
        <v>37</v>
      </c>
      <c r="D117" s="133" t="s">
        <v>13</v>
      </c>
      <c r="E117" s="101"/>
      <c r="F117" s="75" t="s">
        <v>1</v>
      </c>
      <c r="G117" s="76" t="s">
        <v>8</v>
      </c>
      <c r="H117" s="77" t="s">
        <v>65</v>
      </c>
      <c r="I117" s="77" t="s">
        <v>66</v>
      </c>
      <c r="J117" s="77" t="s">
        <v>67</v>
      </c>
      <c r="K117" s="76" t="s">
        <v>56</v>
      </c>
      <c r="L117" s="78" t="s">
        <v>140</v>
      </c>
      <c r="M117" s="78" t="s">
        <v>166</v>
      </c>
      <c r="N117" s="78" t="s">
        <v>145</v>
      </c>
      <c r="O117" s="78" t="s">
        <v>146</v>
      </c>
      <c r="P117" s="73" t="s">
        <v>9</v>
      </c>
      <c r="Q117" s="102" t="s">
        <v>10</v>
      </c>
      <c r="R117" s="231" t="s">
        <v>7</v>
      </c>
      <c r="S117" s="97" t="s">
        <v>2</v>
      </c>
      <c r="T117" s="117"/>
      <c r="U117" s="118">
        <f>MAX(V117:X117)</f>
        <v>0</v>
      </c>
      <c r="V117" s="119" t="b">
        <f>IF(T117="P",VLOOKUP(M112,'BAREMES TT'!$AI$4:$AL$25,2))</f>
        <v>0</v>
      </c>
      <c r="W117" s="119" t="b">
        <f>IF(T117="F",VLOOKUP(N112,'BAREMES TT'!$AI$4:$AL$25,3))</f>
        <v>0</v>
      </c>
      <c r="X117" s="119" t="b">
        <f>IF(T117="E",VLOOKUP(O112,'BAREMES TT'!$AI$4:$AL$25,4))</f>
        <v>0</v>
      </c>
      <c r="Y117" s="117"/>
      <c r="Z117" s="119" t="b">
        <f>IF(Y117="P",VLOOKUP(M115,'BAREMES TT'!$AI$4:$AL$25,2))</f>
        <v>0</v>
      </c>
      <c r="AA117" s="119" t="b">
        <f>IF(Y117="F",VLOOKUP(N115,'BAREMES TT'!$AI$4:$AL$25,3))</f>
        <v>0</v>
      </c>
      <c r="AB117" s="119" t="b">
        <f>IF(Y117="E",VLOOKUP(O115,'BAREMES TT'!$AI$4:$AL$25,4))</f>
        <v>0</v>
      </c>
      <c r="AC117" s="118">
        <f>MAX(Z117:AB117)</f>
        <v>0</v>
      </c>
      <c r="AD117" s="131">
        <f>(AC117+U117)/2</f>
        <v>0</v>
      </c>
      <c r="AE117" s="419">
        <f>D112</f>
        <v>0</v>
      </c>
      <c r="AF117" s="420"/>
      <c r="AG117" s="134">
        <f>Y112</f>
        <v>0</v>
      </c>
      <c r="AH117" s="134" t="e">
        <f>AG112</f>
        <v>#N/A</v>
      </c>
      <c r="AI117" s="135">
        <f>AD117</f>
        <v>0</v>
      </c>
      <c r="AJ117" s="140" t="e">
        <f>AG117+AH117+AI117</f>
        <v>#N/A</v>
      </c>
      <c r="AL117" s="275"/>
      <c r="AM117" s="63"/>
      <c r="AN117" s="63"/>
      <c r="AO117" s="63"/>
      <c r="AP117" s="63"/>
    </row>
    <row r="118" spans="1:42" ht="15.75" customHeight="1">
      <c r="A118" s="87">
        <f>A113</f>
        <v>0</v>
      </c>
      <c r="B118" s="88" t="str">
        <f>B113</f>
        <v>N2</v>
      </c>
      <c r="C118" s="88">
        <f>C113</f>
        <v>0</v>
      </c>
      <c r="D118" s="108">
        <f>D113</f>
        <v>0</v>
      </c>
      <c r="E118" s="90" t="s">
        <v>3</v>
      </c>
      <c r="F118" s="91"/>
      <c r="G118" s="92">
        <f>F118-F119</f>
        <v>0</v>
      </c>
      <c r="H118" s="93"/>
      <c r="I118" s="93"/>
      <c r="J118" s="93"/>
      <c r="K118" s="92">
        <f>F118-(H118+I118+J118)</f>
        <v>0</v>
      </c>
      <c r="L118" s="92">
        <f>H118+I118+J118</f>
        <v>0</v>
      </c>
      <c r="M118" s="94" t="e">
        <f>(J118/F118)</f>
        <v>#DIV/0!</v>
      </c>
      <c r="N118" s="94" t="e">
        <f>I118/F118</f>
        <v>#DIV/0!</v>
      </c>
      <c r="O118" s="94" t="e">
        <f>H118/F118</f>
        <v>#DIV/0!</v>
      </c>
      <c r="P118" s="92">
        <f>F118+F119</f>
        <v>0</v>
      </c>
      <c r="Q118" s="95" t="e">
        <f>L118/P118</f>
        <v>#DIV/0!</v>
      </c>
      <c r="R118" s="232" t="b">
        <f>IF(AND(A118="g",B118="n2"),VLOOKUP(Q118,vol,2),IF(AND(A118="g",B118="n1"),VLOOKUP(Q118,VO,2),IF(AND(A118="g",B118="NA"),VLOOKUP(Q118,VOO,2),IF(AND(A118="f",B118="n2"),VLOOKUP(Q118,VOLF,2),IF(AND(A118="f",B118="n1"),VLOOKUP(Q118,VOF,2),IF(AND(A118="f",B118="NA"),VLOOKUP(Q118,VOO,2)))))))</f>
        <v>0</v>
      </c>
      <c r="S118" s="97" t="s">
        <v>3</v>
      </c>
      <c r="T118" s="117"/>
      <c r="U118" s="118">
        <f>MAX(V118:X118)</f>
        <v>0</v>
      </c>
      <c r="V118" s="119" t="b">
        <f>IF(T118="P",VLOOKUP(M113,'BAREMES TT'!$AI$4:$AL$25,2))</f>
        <v>0</v>
      </c>
      <c r="W118" s="119" t="b">
        <f>IF(T118="F",VLOOKUP(N113,'BAREMES TT'!$AI$4:$AL$25,3))</f>
        <v>0</v>
      </c>
      <c r="X118" s="119" t="b">
        <f>IF(T118="E",VLOOKUP(O113,'BAREMES TT'!$AI$4:$AL$25,4))</f>
        <v>0</v>
      </c>
      <c r="Y118" s="117"/>
      <c r="Z118" s="119" t="b">
        <f>IF(Y118="P",VLOOKUP(M118,'BAREMES TT'!$AI$4:$AL$25,2))</f>
        <v>0</v>
      </c>
      <c r="AA118" s="119" t="b">
        <f>IF(Y118="F",VLOOKUP(N118,'BAREMES TT'!$AI$4:$AL$25,3))</f>
        <v>0</v>
      </c>
      <c r="AB118" s="119" t="b">
        <f>IF(Y118="E",VLOOKUP(O118,'BAREMES TT'!$AI$4:$AL$25,4))</f>
        <v>0</v>
      </c>
      <c r="AC118" s="118">
        <f>MAX(Z118:AB118)</f>
        <v>0</v>
      </c>
      <c r="AD118" s="120">
        <f>(AC118+U118)/2</f>
        <v>0</v>
      </c>
      <c r="AE118" s="419">
        <f>D113</f>
        <v>0</v>
      </c>
      <c r="AF118" s="420"/>
      <c r="AG118" s="134">
        <f>Y113</f>
        <v>0</v>
      </c>
      <c r="AH118" s="134" t="e">
        <f>AG113</f>
        <v>#N/A</v>
      </c>
      <c r="AI118" s="135">
        <f>AD118</f>
        <v>0</v>
      </c>
      <c r="AJ118" s="140" t="e">
        <f>AG118+AH118+AI118</f>
        <v>#N/A</v>
      </c>
      <c r="AL118" s="262"/>
      <c r="AM118" s="63"/>
      <c r="AN118" s="63"/>
      <c r="AO118" s="63"/>
      <c r="AP118" s="63"/>
    </row>
    <row r="119" spans="1:36" ht="15.75" customHeight="1" thickBot="1">
      <c r="A119" s="109">
        <f>A116</f>
        <v>0</v>
      </c>
      <c r="B119" s="110" t="str">
        <f>B116</f>
        <v>N2</v>
      </c>
      <c r="C119" s="110">
        <f>C116</f>
        <v>0</v>
      </c>
      <c r="D119" s="122">
        <f>D116</f>
        <v>0</v>
      </c>
      <c r="E119" s="112" t="s">
        <v>4</v>
      </c>
      <c r="F119" s="113"/>
      <c r="G119" s="114">
        <f>F119-F118</f>
        <v>0</v>
      </c>
      <c r="H119" s="115"/>
      <c r="I119" s="115"/>
      <c r="J119" s="115"/>
      <c r="K119" s="114">
        <f>F119-(H119+I119+J119)</f>
        <v>0</v>
      </c>
      <c r="L119" s="114">
        <f>H119+I119+J119</f>
        <v>0</v>
      </c>
      <c r="M119" s="233" t="e">
        <f>(J119/F119)</f>
        <v>#DIV/0!</v>
      </c>
      <c r="N119" s="233" t="e">
        <f>I119/F119</f>
        <v>#DIV/0!</v>
      </c>
      <c r="O119" s="233" t="e">
        <f>H119/F119</f>
        <v>#DIV/0!</v>
      </c>
      <c r="P119" s="114">
        <f>P118</f>
        <v>0</v>
      </c>
      <c r="Q119" s="116" t="e">
        <f>L119/P119</f>
        <v>#DIV/0!</v>
      </c>
      <c r="R119" s="234" t="b">
        <f>IF(AND(A119="g",B119="n2"),VLOOKUP(Q119,vol,2),IF(AND(A119="g",B119="n1"),VLOOKUP(Q119,VO,2),IF(AND(A119="g",B119="NA"),VLOOKUP(Q119,VOO,2),IF(AND(A119="f",B119="n2"),VLOOKUP(Q119,VOLF,2),IF(AND(A119="f",B119="n1"),VLOOKUP(Q119,VOF,2),IF(AND(A119="f",B119="NA"),VLOOKUP(Q119,VOO,2)))))))</f>
        <v>0</v>
      </c>
      <c r="S119" s="106" t="s">
        <v>4</v>
      </c>
      <c r="T119" s="123"/>
      <c r="U119" s="124">
        <f>MAX(V119:X119)</f>
        <v>0</v>
      </c>
      <c r="V119" s="125" t="b">
        <f>IF(T119="P",VLOOKUP(M116,'BAREMES TT'!$AI$4:$AL$25,2))</f>
        <v>0</v>
      </c>
      <c r="W119" s="125" t="b">
        <f>IF(T119="F",VLOOKUP(N116,'BAREMES TT'!$AI$4:$AL$25,3))</f>
        <v>0</v>
      </c>
      <c r="X119" s="125" t="b">
        <f>IF(T119="E",VLOOKUP(O116,'BAREMES TT'!$AI$4:$AL$25,4))</f>
        <v>0</v>
      </c>
      <c r="Y119" s="123"/>
      <c r="Z119" s="125" t="b">
        <f>IF(Y119="P",VLOOKUP(M119,'BAREMES TT'!$AI$4:$AL$25,2))</f>
        <v>0</v>
      </c>
      <c r="AA119" s="125" t="b">
        <f>IF(Y119="F",VLOOKUP(N119,'BAREMES TT'!$AI$4:$AL$25,3))</f>
        <v>0</v>
      </c>
      <c r="AB119" s="125" t="b">
        <f>IF(Y119="E",VLOOKUP(O119,'BAREMES TT'!$AI$4:$AL$25,4))</f>
        <v>0</v>
      </c>
      <c r="AC119" s="124">
        <f>MAX(Z119:AB119)</f>
        <v>0</v>
      </c>
      <c r="AD119" s="126">
        <f>(AC119+U119)/2</f>
        <v>0</v>
      </c>
      <c r="AE119" s="413">
        <f>D116</f>
        <v>0</v>
      </c>
      <c r="AF119" s="414"/>
      <c r="AG119" s="136">
        <f>Y114</f>
        <v>0</v>
      </c>
      <c r="AH119" s="136" t="e">
        <f>AG114</f>
        <v>#N/A</v>
      </c>
      <c r="AI119" s="137">
        <f>AD119</f>
        <v>0</v>
      </c>
      <c r="AJ119" s="141" t="e">
        <f>AG119+AH119+AI119</f>
        <v>#N/A</v>
      </c>
    </row>
    <row r="120" ht="15.75" thickBot="1">
      <c r="AI120" s="63"/>
    </row>
    <row r="121" spans="1:36" ht="34.5" customHeight="1" thickBot="1">
      <c r="A121" s="366" t="s">
        <v>45</v>
      </c>
      <c r="B121" s="367"/>
      <c r="C121" s="367"/>
      <c r="D121" s="367"/>
      <c r="E121" s="367"/>
      <c r="F121" s="368"/>
      <c r="G121" s="142" t="s">
        <v>79</v>
      </c>
      <c r="H121" s="143"/>
      <c r="I121" s="268"/>
      <c r="J121" s="448" t="s">
        <v>63</v>
      </c>
      <c r="K121" s="449"/>
      <c r="L121" s="143"/>
      <c r="M121" s="59"/>
      <c r="N121" s="59"/>
      <c r="O121" s="59"/>
      <c r="Q121" s="450" t="s">
        <v>68</v>
      </c>
      <c r="R121" s="451"/>
      <c r="S121" s="451"/>
      <c r="T121" s="451"/>
      <c r="U121" s="451"/>
      <c r="V121" s="451"/>
      <c r="W121" s="451"/>
      <c r="X121" s="451"/>
      <c r="Y121" s="452"/>
      <c r="Z121" s="61"/>
      <c r="AA121" s="61"/>
      <c r="AB121" s="61"/>
      <c r="AD121" s="453"/>
      <c r="AE121" s="453"/>
      <c r="AF121" s="454"/>
      <c r="AG121" s="454"/>
      <c r="AH121" s="454"/>
      <c r="AI121" s="454"/>
      <c r="AJ121" s="454"/>
    </row>
    <row r="122" spans="1:42" ht="15.75" customHeight="1" thickBot="1">
      <c r="A122" s="62" t="s">
        <v>24</v>
      </c>
      <c r="B122" s="63"/>
      <c r="C122" s="63"/>
      <c r="D122" s="127"/>
      <c r="E122" s="63"/>
      <c r="F122" s="63"/>
      <c r="G122" s="64"/>
      <c r="H122" s="65">
        <v>1</v>
      </c>
      <c r="I122" s="65">
        <v>2</v>
      </c>
      <c r="J122" s="65">
        <v>3</v>
      </c>
      <c r="K122" s="66"/>
      <c r="L122" s="67" t="s">
        <v>0</v>
      </c>
      <c r="M122" s="67"/>
      <c r="N122" s="67"/>
      <c r="O122" s="67"/>
      <c r="P122" s="63"/>
      <c r="Q122" s="63"/>
      <c r="R122" s="63"/>
      <c r="S122" s="436" t="s">
        <v>61</v>
      </c>
      <c r="T122" s="437"/>
      <c r="U122" s="437"/>
      <c r="V122" s="437"/>
      <c r="W122" s="437"/>
      <c r="X122" s="437"/>
      <c r="Y122" s="437"/>
      <c r="Z122" s="437"/>
      <c r="AA122" s="437"/>
      <c r="AB122" s="437"/>
      <c r="AC122" s="438"/>
      <c r="AD122" s="439" t="s">
        <v>60</v>
      </c>
      <c r="AE122" s="440"/>
      <c r="AF122" s="440"/>
      <c r="AG122" s="441"/>
      <c r="AH122" s="442"/>
      <c r="AI122" s="445"/>
      <c r="AJ122" s="427">
        <v>11</v>
      </c>
      <c r="AK122" s="68"/>
      <c r="AL122" s="258"/>
      <c r="AM122" s="264" t="s">
        <v>5</v>
      </c>
      <c r="AN122" s="264" t="s">
        <v>6</v>
      </c>
      <c r="AO122" s="264" t="s">
        <v>130</v>
      </c>
      <c r="AP122" s="265" t="s">
        <v>130</v>
      </c>
    </row>
    <row r="123" spans="1:42" ht="15.75" customHeight="1">
      <c r="A123" s="71" t="s">
        <v>25</v>
      </c>
      <c r="B123" s="72" t="s">
        <v>26</v>
      </c>
      <c r="C123" s="73" t="s">
        <v>37</v>
      </c>
      <c r="D123" s="132" t="s">
        <v>11</v>
      </c>
      <c r="E123" s="74"/>
      <c r="F123" s="75" t="s">
        <v>1</v>
      </c>
      <c r="G123" s="76" t="s">
        <v>8</v>
      </c>
      <c r="H123" s="77" t="s">
        <v>65</v>
      </c>
      <c r="I123" s="77" t="s">
        <v>66</v>
      </c>
      <c r="J123" s="77" t="s">
        <v>67</v>
      </c>
      <c r="K123" s="76" t="s">
        <v>56</v>
      </c>
      <c r="L123" s="78" t="s">
        <v>140</v>
      </c>
      <c r="M123" s="78" t="s">
        <v>166</v>
      </c>
      <c r="N123" s="78" t="s">
        <v>145</v>
      </c>
      <c r="O123" s="78" t="s">
        <v>146</v>
      </c>
      <c r="P123" s="76" t="s">
        <v>9</v>
      </c>
      <c r="Q123" s="72" t="s">
        <v>10</v>
      </c>
      <c r="R123" s="231" t="s">
        <v>7</v>
      </c>
      <c r="S123" s="80"/>
      <c r="T123" s="81" t="s">
        <v>57</v>
      </c>
      <c r="U123" s="81" t="s">
        <v>58</v>
      </c>
      <c r="V123" s="82"/>
      <c r="W123" s="82"/>
      <c r="X123" s="82"/>
      <c r="Y123" s="430" t="s">
        <v>175</v>
      </c>
      <c r="Z123" s="431"/>
      <c r="AA123" s="431"/>
      <c r="AB123" s="431"/>
      <c r="AC123" s="432"/>
      <c r="AD123" s="80"/>
      <c r="AE123" s="81" t="s">
        <v>57</v>
      </c>
      <c r="AF123" s="81" t="s">
        <v>58</v>
      </c>
      <c r="AG123" s="333" t="s">
        <v>47</v>
      </c>
      <c r="AH123" s="443"/>
      <c r="AI123" s="446"/>
      <c r="AJ123" s="428"/>
      <c r="AK123" s="84"/>
      <c r="AL123" s="255" t="s">
        <v>2</v>
      </c>
      <c r="AM123" s="257">
        <f>H124+H127</f>
        <v>0</v>
      </c>
      <c r="AN123" s="257">
        <f>I124+I127</f>
        <v>0</v>
      </c>
      <c r="AO123" s="257">
        <f>J124+J127</f>
        <v>0</v>
      </c>
      <c r="AP123" s="259">
        <f>K124+K127</f>
        <v>0</v>
      </c>
    </row>
    <row r="124" spans="1:42" ht="15.75" customHeight="1">
      <c r="A124" s="87">
        <f>H121</f>
        <v>0</v>
      </c>
      <c r="B124" s="266" t="str">
        <f>IF(AM124=1,AM122,IF(AN124=1,AN122,IF(AO124=1,AO122,IF(AP124=1,AP122))))</f>
        <v>N2</v>
      </c>
      <c r="C124" s="88">
        <f>L121</f>
        <v>0</v>
      </c>
      <c r="D124" s="89"/>
      <c r="E124" s="90" t="s">
        <v>2</v>
      </c>
      <c r="F124" s="91"/>
      <c r="G124" s="92">
        <f>F124-F125</f>
        <v>0</v>
      </c>
      <c r="H124" s="93"/>
      <c r="I124" s="93"/>
      <c r="J124" s="93"/>
      <c r="K124" s="92">
        <f>F124-(H124+I124+J124)</f>
        <v>0</v>
      </c>
      <c r="L124" s="92">
        <f>H124+I124+J124</f>
        <v>0</v>
      </c>
      <c r="M124" s="94" t="e">
        <f>(J124/F124)</f>
        <v>#DIV/0!</v>
      </c>
      <c r="N124" s="94" t="e">
        <f>I124/F124</f>
        <v>#DIV/0!</v>
      </c>
      <c r="O124" s="94" t="e">
        <f>H124/F124</f>
        <v>#DIV/0!</v>
      </c>
      <c r="P124" s="92">
        <f>F124+F125</f>
        <v>0</v>
      </c>
      <c r="Q124" s="95" t="e">
        <f>L124/P124</f>
        <v>#DIV/0!</v>
      </c>
      <c r="R124" s="232" t="b">
        <f>IF(AND(A124="g",B124="n2"),VLOOKUP(Q124,vol,2),IF(AND(A124="g",B124="n1"),VLOOKUP(Q124,VO,2),IF(AND(A124="g",B124="NA"),VLOOKUP(Q124,VOO,2),IF(AND(A124="f",B124="n2"),VLOOKUP(Q124,VOLF,2),IF(AND(A124="f",B124="n1"),VLOOKUP(Q124,VOF,2),IF(AND(A124="f",B124="NA"),VLOOKUP(Q124,VOO,2)))))))</f>
        <v>0</v>
      </c>
      <c r="S124" s="97" t="s">
        <v>2</v>
      </c>
      <c r="T124" s="81" t="b">
        <f>R124</f>
        <v>0</v>
      </c>
      <c r="U124" s="81" t="b">
        <f>R127</f>
        <v>0</v>
      </c>
      <c r="V124" s="82"/>
      <c r="W124" s="82"/>
      <c r="X124" s="82"/>
      <c r="Y124" s="433">
        <f>((T124+U124)/40)*9</f>
        <v>0</v>
      </c>
      <c r="Z124" s="434"/>
      <c r="AA124" s="434"/>
      <c r="AB124" s="434"/>
      <c r="AC124" s="435"/>
      <c r="AD124" s="97" t="s">
        <v>2</v>
      </c>
      <c r="AE124" s="98" t="e">
        <f>IF(A124="G",INDEX(Matrice_garçons,VLOOKUP(G124,NLigne_garçons,7),HLOOKUP(C124,NColonne_garçons,21)),INDEX(Matrice_filles,VLOOKUP(G124,NLigne_filles,8),HLOOKUP(C124,NColonne_filles,21)))</f>
        <v>#N/A</v>
      </c>
      <c r="AF124" s="98" t="e">
        <f>IF(A127="G",INDEX(Matrice_garçons,VLOOKUP(G127,NLigne_garçons,7),HLOOKUP(C127,NColonne_garçons,21)),INDEX(Matrice_filles,VLOOKUP(G127,NLigne_filles,8),HLOOKUP(C127,NColonne_filles,21)))</f>
        <v>#N/A</v>
      </c>
      <c r="AG124" s="99" t="e">
        <f>(AE124+AF124)/5.71</f>
        <v>#N/A</v>
      </c>
      <c r="AH124" s="443"/>
      <c r="AI124" s="446"/>
      <c r="AJ124" s="428"/>
      <c r="AK124" s="84"/>
      <c r="AL124" s="255" t="s">
        <v>126</v>
      </c>
      <c r="AM124" s="257">
        <f>RANK(AM123,AM123:AP123)</f>
        <v>1</v>
      </c>
      <c r="AN124" s="257">
        <f>RANK(AN123,AM123:AP123)</f>
        <v>1</v>
      </c>
      <c r="AO124" s="257">
        <f>RANK(AO123,AM123:AP123)</f>
        <v>1</v>
      </c>
      <c r="AP124" s="259">
        <f>RANK(AP123,AM123:AP123)</f>
        <v>1</v>
      </c>
    </row>
    <row r="125" spans="1:42" ht="15.75" customHeight="1" thickBot="1">
      <c r="A125" s="109">
        <f>H121</f>
        <v>0</v>
      </c>
      <c r="B125" s="267" t="str">
        <f>IF(AM126=1,AM122,IF(AN126=1,AN122,IF(AO126=1,AO122,IF(AP126=1,AP122))))</f>
        <v>N2</v>
      </c>
      <c r="C125" s="110">
        <f>L121</f>
        <v>0</v>
      </c>
      <c r="D125" s="111"/>
      <c r="E125" s="112" t="s">
        <v>3</v>
      </c>
      <c r="F125" s="113"/>
      <c r="G125" s="114">
        <f>F125-F124</f>
        <v>0</v>
      </c>
      <c r="H125" s="115"/>
      <c r="I125" s="115"/>
      <c r="J125" s="115"/>
      <c r="K125" s="114">
        <f>F125-(H125+I125+J125)</f>
        <v>0</v>
      </c>
      <c r="L125" s="114">
        <f>H125+I125+J125</f>
        <v>0</v>
      </c>
      <c r="M125" s="233" t="e">
        <f>(J125/F125)</f>
        <v>#DIV/0!</v>
      </c>
      <c r="N125" s="233" t="e">
        <f>I125/F125</f>
        <v>#DIV/0!</v>
      </c>
      <c r="O125" s="233" t="e">
        <f>H125/F125</f>
        <v>#DIV/0!</v>
      </c>
      <c r="P125" s="114">
        <f>P124</f>
        <v>0</v>
      </c>
      <c r="Q125" s="116" t="e">
        <f>L125/P125</f>
        <v>#DIV/0!</v>
      </c>
      <c r="R125" s="234" t="b">
        <f>IF(AND(A125="g",B125="n2"),VLOOKUP(Q125,vol,2),IF(AND(A125="g",B125="n1"),VLOOKUP(Q125,VO,2),IF(AND(A125="g",B125="NA"),VLOOKUP(Q125,VOO,2),IF(AND(A125="f",B125="n2"),VLOOKUP(Q125,VOLF,2),IF(AND(A125="f",B125="n1"),VLOOKUP(Q125,VOF,2),IF(AND(A125="f",B125="NA"),VLOOKUP(Q125,VOO,2)))))))</f>
        <v>0</v>
      </c>
      <c r="S125" s="97" t="s">
        <v>3</v>
      </c>
      <c r="T125" s="81" t="b">
        <f>R125</f>
        <v>0</v>
      </c>
      <c r="U125" s="81" t="b">
        <f>R130</f>
        <v>0</v>
      </c>
      <c r="V125" s="82"/>
      <c r="W125" s="82"/>
      <c r="X125" s="82"/>
      <c r="Y125" s="433">
        <f>((T125+U125)/40)*9</f>
        <v>0</v>
      </c>
      <c r="Z125" s="434"/>
      <c r="AA125" s="434"/>
      <c r="AB125" s="434"/>
      <c r="AC125" s="435"/>
      <c r="AD125" s="97" t="s">
        <v>3</v>
      </c>
      <c r="AE125" s="98" t="e">
        <f>IF(A125="G",INDEX(Matrice_garçons,VLOOKUP(G125,NLigne_garçons,7),HLOOKUP(C125,NColonne_garçons,21)),INDEX(Matrice_filles,VLOOKUP(G125,NLigne_filles,8),HLOOKUP(C125,NColonne_filles,21)))</f>
        <v>#N/A</v>
      </c>
      <c r="AF125" s="98" t="e">
        <f>IF(A130="G",INDEX(Matrice_garçons,VLOOKUP(G130,NLigne_garçons,7),HLOOKUP(C130,NColonne_garçons,21)),INDEX(Matrice_filles,VLOOKUP(G130,NLigne_filles,8),HLOOKUP(C130,NColonne_filles,21)))</f>
        <v>#N/A</v>
      </c>
      <c r="AG125" s="99" t="e">
        <f>(AE125+AF125)/5.71</f>
        <v>#N/A</v>
      </c>
      <c r="AH125" s="443"/>
      <c r="AI125" s="446"/>
      <c r="AJ125" s="428"/>
      <c r="AK125" s="84"/>
      <c r="AL125" s="255" t="s">
        <v>3</v>
      </c>
      <c r="AM125" s="257">
        <f>H125+H130</f>
        <v>0</v>
      </c>
      <c r="AN125" s="257">
        <f>I125+I130</f>
        <v>0</v>
      </c>
      <c r="AO125" s="257">
        <f>J125+J130</f>
        <v>0</v>
      </c>
      <c r="AP125" s="259">
        <f>K125+K130</f>
        <v>0</v>
      </c>
    </row>
    <row r="126" spans="1:42" ht="15.75" customHeight="1" thickBot="1">
      <c r="A126" s="100" t="s">
        <v>25</v>
      </c>
      <c r="B126" s="76" t="s">
        <v>26</v>
      </c>
      <c r="C126" s="73" t="s">
        <v>37</v>
      </c>
      <c r="D126" s="133" t="s">
        <v>12</v>
      </c>
      <c r="E126" s="101"/>
      <c r="F126" s="75" t="s">
        <v>1</v>
      </c>
      <c r="G126" s="76" t="s">
        <v>8</v>
      </c>
      <c r="H126" s="77" t="s">
        <v>65</v>
      </c>
      <c r="I126" s="77" t="s">
        <v>66</v>
      </c>
      <c r="J126" s="77" t="s">
        <v>67</v>
      </c>
      <c r="K126" s="76" t="s">
        <v>56</v>
      </c>
      <c r="L126" s="78" t="s">
        <v>140</v>
      </c>
      <c r="M126" s="78" t="s">
        <v>166</v>
      </c>
      <c r="N126" s="78" t="s">
        <v>145</v>
      </c>
      <c r="O126" s="78" t="s">
        <v>146</v>
      </c>
      <c r="P126" s="73" t="s">
        <v>9</v>
      </c>
      <c r="Q126" s="102" t="s">
        <v>10</v>
      </c>
      <c r="R126" s="231" t="s">
        <v>7</v>
      </c>
      <c r="S126" s="103" t="s">
        <v>4</v>
      </c>
      <c r="T126" s="104" t="b">
        <f>R128</f>
        <v>0</v>
      </c>
      <c r="U126" s="104" t="b">
        <f>R131</f>
        <v>0</v>
      </c>
      <c r="V126" s="105"/>
      <c r="W126" s="105"/>
      <c r="X126" s="105"/>
      <c r="Y126" s="433">
        <f>((T126+U126)/40)*9</f>
        <v>0</v>
      </c>
      <c r="Z126" s="434"/>
      <c r="AA126" s="434"/>
      <c r="AB126" s="434"/>
      <c r="AC126" s="435"/>
      <c r="AD126" s="106" t="s">
        <v>4</v>
      </c>
      <c r="AE126" s="128" t="e">
        <f>IF(A128="G",INDEX(Matrice_garçons,VLOOKUP(G128,NLigne_garçons,7),HLOOKUP(C128,NColonne_garçons,21)),INDEX(Matrice_filles,VLOOKUP(G128,NLigne_filles,8),HLOOKUP(C128,NColonne_filles,21)))</f>
        <v>#N/A</v>
      </c>
      <c r="AF126" s="128" t="e">
        <f>IF(A131="G",INDEX(Matrice_garçons,VLOOKUP(G131,NLigne_garçons,7),HLOOKUP(C131,NColonne_garçons,21)),INDEX(Matrice_filles,VLOOKUP(G131,NLigne_filles,8),HLOOKUP(C131,NColonne_filles,21)))</f>
        <v>#N/A</v>
      </c>
      <c r="AG126" s="129" t="e">
        <f>(AE126+AF126)/5.71</f>
        <v>#N/A</v>
      </c>
      <c r="AH126" s="444"/>
      <c r="AI126" s="447"/>
      <c r="AJ126" s="429"/>
      <c r="AK126" s="70"/>
      <c r="AL126" s="255" t="s">
        <v>126</v>
      </c>
      <c r="AM126" s="257">
        <f>RANK(AM125,AM125:AP125)</f>
        <v>1</v>
      </c>
      <c r="AN126" s="257">
        <f>RANK(AN125,AM125:AP125)</f>
        <v>1</v>
      </c>
      <c r="AO126" s="257">
        <f>RANK(AO125,AM125:AP125)</f>
        <v>1</v>
      </c>
      <c r="AP126" s="259">
        <f>RANK(AP125,AM125:AP125)</f>
        <v>1</v>
      </c>
    </row>
    <row r="127" spans="1:42" ht="15.75" customHeight="1">
      <c r="A127" s="87">
        <f>A124</f>
        <v>0</v>
      </c>
      <c r="B127" s="266" t="str">
        <f>IF(AM124=1,AM122,IF(AN124=1,AN122,IF(AO124=1,AO122,IF(AP124=1,AP122))))</f>
        <v>N2</v>
      </c>
      <c r="C127" s="107">
        <f>C124</f>
        <v>0</v>
      </c>
      <c r="D127" s="108">
        <f>D124</f>
        <v>0</v>
      </c>
      <c r="E127" s="90" t="s">
        <v>2</v>
      </c>
      <c r="F127" s="91"/>
      <c r="G127" s="92">
        <f>F127-F128</f>
        <v>0</v>
      </c>
      <c r="H127" s="93"/>
      <c r="I127" s="93"/>
      <c r="J127" s="93"/>
      <c r="K127" s="92">
        <f>F127-(H127+I127+J127)</f>
        <v>0</v>
      </c>
      <c r="L127" s="92">
        <f>H127+I127+J127</f>
        <v>0</v>
      </c>
      <c r="M127" s="94" t="e">
        <f>(J127/F127)</f>
        <v>#DIV/0!</v>
      </c>
      <c r="N127" s="94" t="e">
        <f>I127/F127</f>
        <v>#DIV/0!</v>
      </c>
      <c r="O127" s="94" t="e">
        <f>H127/F127</f>
        <v>#DIV/0!</v>
      </c>
      <c r="P127" s="92">
        <f>F127+F128</f>
        <v>0</v>
      </c>
      <c r="Q127" s="95" t="e">
        <f>L127/P127</f>
        <v>#DIV/0!</v>
      </c>
      <c r="R127" s="96" t="b">
        <f>IF(AND(A127="g",B127="n2"),VLOOKUP(Q127,vol,2),IF(AND(A127="g",B127="n1"),VLOOKUP(Q127,VO,2),IF(AND(A127="g",B127="NA"),VLOOKUP(Q127,VOO,2),IF(AND(A127="f",B127="n2"),VLOOKUP(Q127,VOLF,2),IF(AND(A127="f",B127="n1"),VLOOKUP(Q127,VOF,2),IF(AND(A127="f",B127="NA"),VLOOKUP(Q127,VOO,2)))))))</f>
        <v>0</v>
      </c>
      <c r="S127" s="376" t="s">
        <v>62</v>
      </c>
      <c r="T127" s="377"/>
      <c r="U127" s="377"/>
      <c r="V127" s="377"/>
      <c r="W127" s="377"/>
      <c r="X127" s="377"/>
      <c r="Y127" s="377"/>
      <c r="Z127" s="377"/>
      <c r="AA127" s="377"/>
      <c r="AB127" s="377"/>
      <c r="AC127" s="377"/>
      <c r="AD127" s="378"/>
      <c r="AE127" s="421" t="s">
        <v>46</v>
      </c>
      <c r="AF127" s="422"/>
      <c r="AG127" s="425" t="s">
        <v>175</v>
      </c>
      <c r="AH127" s="425" t="s">
        <v>47</v>
      </c>
      <c r="AI127" s="415" t="s">
        <v>176</v>
      </c>
      <c r="AJ127" s="417" t="s">
        <v>23</v>
      </c>
      <c r="AL127" s="255" t="s">
        <v>4</v>
      </c>
      <c r="AM127" s="257">
        <f>H128+H131</f>
        <v>0</v>
      </c>
      <c r="AN127" s="257">
        <f>I128+I131</f>
        <v>0</v>
      </c>
      <c r="AO127" s="257">
        <f>J128+J131</f>
        <v>0</v>
      </c>
      <c r="AP127" s="259">
        <f>K128+K131</f>
        <v>0</v>
      </c>
    </row>
    <row r="128" spans="1:42" ht="15.75" customHeight="1" thickBot="1">
      <c r="A128" s="276">
        <f>H121</f>
        <v>0</v>
      </c>
      <c r="B128" s="277" t="str">
        <f>IF(AM128=1,AM122,IF(AN128=1,AN122,IF(AO128=1,AO122,IF(AP128=1,AP122))))</f>
        <v>N2</v>
      </c>
      <c r="C128" s="285">
        <f>L121</f>
        <v>0</v>
      </c>
      <c r="D128" s="278"/>
      <c r="E128" s="279" t="s">
        <v>4</v>
      </c>
      <c r="F128" s="280"/>
      <c r="G128" s="281">
        <f>F128-F127</f>
        <v>0</v>
      </c>
      <c r="H128" s="282"/>
      <c r="I128" s="282"/>
      <c r="J128" s="282"/>
      <c r="K128" s="281">
        <f>F128-(H128+I128+J128)</f>
        <v>0</v>
      </c>
      <c r="L128" s="281">
        <f>H128+I128+J128</f>
        <v>0</v>
      </c>
      <c r="M128" s="233" t="e">
        <f>(J128/F128)</f>
        <v>#DIV/0!</v>
      </c>
      <c r="N128" s="233" t="e">
        <f>I128/F128</f>
        <v>#DIV/0!</v>
      </c>
      <c r="O128" s="233" t="e">
        <f>H128/F128</f>
        <v>#DIV/0!</v>
      </c>
      <c r="P128" s="281">
        <f>P127</f>
        <v>0</v>
      </c>
      <c r="Q128" s="283" t="e">
        <f>L128/P128</f>
        <v>#DIV/0!</v>
      </c>
      <c r="R128" s="284" t="b">
        <f>IF(AND(A128="g",B128="n2"),VLOOKUP(Q128,vol,2),IF(AND(A128="g",B128="n1"),VLOOKUP(Q128,VO,2),IF(AND(A128="g",B128="NA"),VLOOKUP(Q128,VOO,2),IF(AND(A128="f",B128="n2"),VLOOKUP(Q128,VOLF,2),IF(AND(A128="f",B128="n1"),VLOOKUP(Q128,VOF,2),IF(AND(A128="f",B128="NA"),VLOOKUP(Q128,VOO,2)))))))</f>
        <v>0</v>
      </c>
      <c r="S128" s="80"/>
      <c r="T128" s="330" t="s">
        <v>167</v>
      </c>
      <c r="U128" s="90" t="s">
        <v>7</v>
      </c>
      <c r="V128" s="90"/>
      <c r="W128" s="90"/>
      <c r="X128" s="90"/>
      <c r="Y128" s="330" t="s">
        <v>168</v>
      </c>
      <c r="Z128" s="90"/>
      <c r="AA128" s="90"/>
      <c r="AB128" s="130"/>
      <c r="AC128" s="130" t="s">
        <v>7</v>
      </c>
      <c r="AD128" s="334" t="s">
        <v>176</v>
      </c>
      <c r="AE128" s="423"/>
      <c r="AF128" s="424"/>
      <c r="AG128" s="426"/>
      <c r="AH128" s="426"/>
      <c r="AI128" s="416"/>
      <c r="AJ128" s="418"/>
      <c r="AL128" s="256" t="s">
        <v>126</v>
      </c>
      <c r="AM128" s="260">
        <f>RANK(AM127,AM127:AP127)</f>
        <v>1</v>
      </c>
      <c r="AN128" s="260">
        <f>RANK(AN127,AM127:AP127)</f>
        <v>1</v>
      </c>
      <c r="AO128" s="260">
        <f>RANK(AO127,AM127:AP127)</f>
        <v>1</v>
      </c>
      <c r="AP128" s="261">
        <f>RANK(AP127,AM127:AP127)</f>
        <v>1</v>
      </c>
    </row>
    <row r="129" spans="1:42" ht="15.75" customHeight="1">
      <c r="A129" s="100" t="s">
        <v>25</v>
      </c>
      <c r="B129" s="76" t="s">
        <v>26</v>
      </c>
      <c r="C129" s="73" t="s">
        <v>37</v>
      </c>
      <c r="D129" s="133" t="s">
        <v>13</v>
      </c>
      <c r="E129" s="101"/>
      <c r="F129" s="75" t="s">
        <v>1</v>
      </c>
      <c r="G129" s="76" t="s">
        <v>8</v>
      </c>
      <c r="H129" s="77" t="s">
        <v>65</v>
      </c>
      <c r="I129" s="77" t="s">
        <v>66</v>
      </c>
      <c r="J129" s="77" t="s">
        <v>67</v>
      </c>
      <c r="K129" s="76" t="s">
        <v>56</v>
      </c>
      <c r="L129" s="78" t="s">
        <v>140</v>
      </c>
      <c r="M129" s="78" t="s">
        <v>166</v>
      </c>
      <c r="N129" s="78" t="s">
        <v>145</v>
      </c>
      <c r="O129" s="78" t="s">
        <v>146</v>
      </c>
      <c r="P129" s="73" t="s">
        <v>9</v>
      </c>
      <c r="Q129" s="102" t="s">
        <v>10</v>
      </c>
      <c r="R129" s="231" t="s">
        <v>7</v>
      </c>
      <c r="S129" s="97" t="s">
        <v>2</v>
      </c>
      <c r="T129" s="117"/>
      <c r="U129" s="118">
        <f>MAX(V129:X129)</f>
        <v>0</v>
      </c>
      <c r="V129" s="119" t="b">
        <f>IF(T129="P",VLOOKUP(M124,'BAREMES TT'!$AI$4:$AL$25,2))</f>
        <v>0</v>
      </c>
      <c r="W129" s="119" t="b">
        <f>IF(T129="F",VLOOKUP(N124,'BAREMES TT'!$AI$4:$AL$25,3))</f>
        <v>0</v>
      </c>
      <c r="X129" s="119" t="b">
        <f>IF(T129="E",VLOOKUP(O124,'BAREMES TT'!$AI$4:$AL$25,4))</f>
        <v>0</v>
      </c>
      <c r="Y129" s="117"/>
      <c r="Z129" s="119" t="b">
        <f>IF(Y129="P",VLOOKUP(M127,'BAREMES TT'!$AI$4:$AL$25,2))</f>
        <v>0</v>
      </c>
      <c r="AA129" s="119" t="b">
        <f>IF(Y129="F",VLOOKUP(N127,'BAREMES TT'!$AI$4:$AL$25,3))</f>
        <v>0</v>
      </c>
      <c r="AB129" s="119" t="b">
        <f>IF(Y129="E",VLOOKUP(O127,'BAREMES TT'!$AI$4:$AL$25,4))</f>
        <v>0</v>
      </c>
      <c r="AC129" s="118">
        <f>MAX(Z129:AB129)</f>
        <v>0</v>
      </c>
      <c r="AD129" s="131">
        <f>(AC129+U129)/2</f>
        <v>0</v>
      </c>
      <c r="AE129" s="419">
        <f>D124</f>
        <v>0</v>
      </c>
      <c r="AF129" s="420"/>
      <c r="AG129" s="134">
        <f>Y124</f>
        <v>0</v>
      </c>
      <c r="AH129" s="134" t="e">
        <f>AG124</f>
        <v>#N/A</v>
      </c>
      <c r="AI129" s="135">
        <f>AD129</f>
        <v>0</v>
      </c>
      <c r="AJ129" s="140" t="e">
        <f>AG129+AH129+AI129</f>
        <v>#N/A</v>
      </c>
      <c r="AL129" s="275"/>
      <c r="AM129" s="63"/>
      <c r="AN129" s="63"/>
      <c r="AO129" s="63"/>
      <c r="AP129" s="63"/>
    </row>
    <row r="130" spans="1:42" ht="15.75" customHeight="1">
      <c r="A130" s="87">
        <f>A125</f>
        <v>0</v>
      </c>
      <c r="B130" s="88" t="str">
        <f>B125</f>
        <v>N2</v>
      </c>
      <c r="C130" s="88">
        <f>C125</f>
        <v>0</v>
      </c>
      <c r="D130" s="108">
        <f>D125</f>
        <v>0</v>
      </c>
      <c r="E130" s="90" t="s">
        <v>3</v>
      </c>
      <c r="F130" s="91"/>
      <c r="G130" s="92">
        <f>F130-F131</f>
        <v>0</v>
      </c>
      <c r="H130" s="93"/>
      <c r="I130" s="93"/>
      <c r="J130" s="93"/>
      <c r="K130" s="92">
        <f>F130-(H130+I130+J130)</f>
        <v>0</v>
      </c>
      <c r="L130" s="92">
        <f>H130+I130+J130</f>
        <v>0</v>
      </c>
      <c r="M130" s="94" t="e">
        <f>(J130/F130)</f>
        <v>#DIV/0!</v>
      </c>
      <c r="N130" s="94" t="e">
        <f>I130/F130</f>
        <v>#DIV/0!</v>
      </c>
      <c r="O130" s="94" t="e">
        <f>H130/F130</f>
        <v>#DIV/0!</v>
      </c>
      <c r="P130" s="92">
        <f>F130+F131</f>
        <v>0</v>
      </c>
      <c r="Q130" s="95" t="e">
        <f>L130/P130</f>
        <v>#DIV/0!</v>
      </c>
      <c r="R130" s="232" t="b">
        <f>IF(AND(A130="g",B130="n2"),VLOOKUP(Q130,vol,2),IF(AND(A130="g",B130="n1"),VLOOKUP(Q130,VO,2),IF(AND(A130="g",B130="NA"),VLOOKUP(Q130,VOO,2),IF(AND(A130="f",B130="n2"),VLOOKUP(Q130,VOLF,2),IF(AND(A130="f",B130="n1"),VLOOKUP(Q130,VOF,2),IF(AND(A130="f",B130="NA"),VLOOKUP(Q130,VOO,2)))))))</f>
        <v>0</v>
      </c>
      <c r="S130" s="97" t="s">
        <v>3</v>
      </c>
      <c r="T130" s="117"/>
      <c r="U130" s="118">
        <f>MAX(V130:X130)</f>
        <v>0</v>
      </c>
      <c r="V130" s="119" t="b">
        <f>IF(T130="P",VLOOKUP(M125,'BAREMES TT'!$AI$4:$AL$25,2))</f>
        <v>0</v>
      </c>
      <c r="W130" s="119" t="b">
        <f>IF(T130="F",VLOOKUP(N125,'BAREMES TT'!$AI$4:$AL$25,3))</f>
        <v>0</v>
      </c>
      <c r="X130" s="119" t="b">
        <f>IF(T130="E",VLOOKUP(O125,'BAREMES TT'!$AI$4:$AL$25,4))</f>
        <v>0</v>
      </c>
      <c r="Y130" s="117"/>
      <c r="Z130" s="119" t="b">
        <f>IF(Y130="P",VLOOKUP(M130,'BAREMES TT'!$AI$4:$AL$25,2))</f>
        <v>0</v>
      </c>
      <c r="AA130" s="119" t="b">
        <f>IF(Y130="F",VLOOKUP(N130,'BAREMES TT'!$AI$4:$AL$25,3))</f>
        <v>0</v>
      </c>
      <c r="AB130" s="119" t="b">
        <f>IF(Y130="E",VLOOKUP(O130,'BAREMES TT'!$AI$4:$AL$25,4))</f>
        <v>0</v>
      </c>
      <c r="AC130" s="118">
        <f>MAX(Z130:AB130)</f>
        <v>0</v>
      </c>
      <c r="AD130" s="120">
        <f>(AC130+U130)/2</f>
        <v>0</v>
      </c>
      <c r="AE130" s="419">
        <f>D125</f>
        <v>0</v>
      </c>
      <c r="AF130" s="420"/>
      <c r="AG130" s="134">
        <f>Y125</f>
        <v>0</v>
      </c>
      <c r="AH130" s="134" t="e">
        <f>AG125</f>
        <v>#N/A</v>
      </c>
      <c r="AI130" s="135">
        <f>AD130</f>
        <v>0</v>
      </c>
      <c r="AJ130" s="140" t="e">
        <f>AG130+AH130+AI130</f>
        <v>#N/A</v>
      </c>
      <c r="AL130" s="262"/>
      <c r="AM130" s="63"/>
      <c r="AN130" s="63"/>
      <c r="AO130" s="63"/>
      <c r="AP130" s="63"/>
    </row>
    <row r="131" spans="1:36" ht="15.75" customHeight="1" thickBot="1">
      <c r="A131" s="109">
        <f>A128</f>
        <v>0</v>
      </c>
      <c r="B131" s="110" t="str">
        <f>B128</f>
        <v>N2</v>
      </c>
      <c r="C131" s="110">
        <f>C128</f>
        <v>0</v>
      </c>
      <c r="D131" s="122">
        <f>D128</f>
        <v>0</v>
      </c>
      <c r="E131" s="112" t="s">
        <v>4</v>
      </c>
      <c r="F131" s="113"/>
      <c r="G131" s="114">
        <f>F131-F130</f>
        <v>0</v>
      </c>
      <c r="H131" s="115"/>
      <c r="I131" s="115"/>
      <c r="J131" s="115"/>
      <c r="K131" s="114">
        <f>F131-(H131+I131+J131)</f>
        <v>0</v>
      </c>
      <c r="L131" s="114">
        <f>H131+I131+J131</f>
        <v>0</v>
      </c>
      <c r="M131" s="233" t="e">
        <f>(J131/F131)</f>
        <v>#DIV/0!</v>
      </c>
      <c r="N131" s="233" t="e">
        <f>I131/F131</f>
        <v>#DIV/0!</v>
      </c>
      <c r="O131" s="233" t="e">
        <f>H131/F131</f>
        <v>#DIV/0!</v>
      </c>
      <c r="P131" s="114">
        <f>P130</f>
        <v>0</v>
      </c>
      <c r="Q131" s="116" t="e">
        <f>L131/P131</f>
        <v>#DIV/0!</v>
      </c>
      <c r="R131" s="234" t="b">
        <f>IF(AND(A131="g",B131="n2"),VLOOKUP(Q131,vol,2),IF(AND(A131="g",B131="n1"),VLOOKUP(Q131,VO,2),IF(AND(A131="g",B131="NA"),VLOOKUP(Q131,VOO,2),IF(AND(A131="f",B131="n2"),VLOOKUP(Q131,VOLF,2),IF(AND(A131="f",B131="n1"),VLOOKUP(Q131,VOF,2),IF(AND(A131="f",B131="NA"),VLOOKUP(Q131,VOO,2)))))))</f>
        <v>0</v>
      </c>
      <c r="S131" s="106" t="s">
        <v>4</v>
      </c>
      <c r="T131" s="123"/>
      <c r="U131" s="124">
        <f>MAX(V131:X131)</f>
        <v>0</v>
      </c>
      <c r="V131" s="125" t="b">
        <f>IF(T131="P",VLOOKUP(M128,'BAREMES TT'!$AI$4:$AL$25,2))</f>
        <v>0</v>
      </c>
      <c r="W131" s="125" t="b">
        <f>IF(T131="F",VLOOKUP(N128,'BAREMES TT'!$AI$4:$AL$25,3))</f>
        <v>0</v>
      </c>
      <c r="X131" s="125" t="b">
        <f>IF(T131="E",VLOOKUP(O128,'BAREMES TT'!$AI$4:$AL$25,4))</f>
        <v>0</v>
      </c>
      <c r="Y131" s="123"/>
      <c r="Z131" s="125" t="b">
        <f>IF(Y131="P",VLOOKUP(M131,'BAREMES TT'!$AI$4:$AL$25,2))</f>
        <v>0</v>
      </c>
      <c r="AA131" s="125" t="b">
        <f>IF(Y131="F",VLOOKUP(N131,'BAREMES TT'!$AI$4:$AL$25,3))</f>
        <v>0</v>
      </c>
      <c r="AB131" s="125" t="b">
        <f>IF(Y131="E",VLOOKUP(O131,'BAREMES TT'!$AI$4:$AL$25,4))</f>
        <v>0</v>
      </c>
      <c r="AC131" s="124">
        <f>MAX(Z131:AB131)</f>
        <v>0</v>
      </c>
      <c r="AD131" s="126">
        <f>(AC131+U131)/2</f>
        <v>0</v>
      </c>
      <c r="AE131" s="413">
        <f>D128</f>
        <v>0</v>
      </c>
      <c r="AF131" s="414"/>
      <c r="AG131" s="136">
        <f>Y126</f>
        <v>0</v>
      </c>
      <c r="AH131" s="136" t="e">
        <f>AG126</f>
        <v>#N/A</v>
      </c>
      <c r="AI131" s="137">
        <f>AD131</f>
        <v>0</v>
      </c>
      <c r="AJ131" s="141" t="e">
        <f>AG131+AH131+AI131</f>
        <v>#N/A</v>
      </c>
    </row>
    <row r="132" ht="15.75" thickBot="1">
      <c r="AI132" s="63"/>
    </row>
    <row r="133" spans="1:36" ht="34.5" customHeight="1" thickBot="1">
      <c r="A133" s="366" t="s">
        <v>45</v>
      </c>
      <c r="B133" s="367"/>
      <c r="C133" s="367"/>
      <c r="D133" s="367"/>
      <c r="E133" s="367"/>
      <c r="F133" s="368"/>
      <c r="G133" s="142" t="s">
        <v>79</v>
      </c>
      <c r="H133" s="143"/>
      <c r="I133" s="268"/>
      <c r="J133" s="448" t="s">
        <v>63</v>
      </c>
      <c r="K133" s="449"/>
      <c r="L133" s="143"/>
      <c r="M133" s="59"/>
      <c r="N133" s="59"/>
      <c r="O133" s="59"/>
      <c r="Q133" s="450" t="s">
        <v>68</v>
      </c>
      <c r="R133" s="451"/>
      <c r="S133" s="451"/>
      <c r="T133" s="451"/>
      <c r="U133" s="451"/>
      <c r="V133" s="451"/>
      <c r="W133" s="451"/>
      <c r="X133" s="451"/>
      <c r="Y133" s="452"/>
      <c r="Z133" s="61"/>
      <c r="AA133" s="61"/>
      <c r="AB133" s="61"/>
      <c r="AD133" s="453"/>
      <c r="AE133" s="453"/>
      <c r="AF133" s="454"/>
      <c r="AG133" s="454"/>
      <c r="AH133" s="454"/>
      <c r="AI133" s="454"/>
      <c r="AJ133" s="454"/>
    </row>
    <row r="134" spans="1:42" ht="15.75" customHeight="1" thickBot="1">
      <c r="A134" s="62" t="s">
        <v>24</v>
      </c>
      <c r="B134" s="63"/>
      <c r="C134" s="63"/>
      <c r="D134" s="127"/>
      <c r="E134" s="63"/>
      <c r="F134" s="63"/>
      <c r="G134" s="64"/>
      <c r="H134" s="65">
        <v>1</v>
      </c>
      <c r="I134" s="65">
        <v>2</v>
      </c>
      <c r="J134" s="65">
        <v>3</v>
      </c>
      <c r="K134" s="66"/>
      <c r="L134" s="67" t="s">
        <v>0</v>
      </c>
      <c r="M134" s="67"/>
      <c r="N134" s="67"/>
      <c r="O134" s="67"/>
      <c r="P134" s="63"/>
      <c r="Q134" s="63"/>
      <c r="R134" s="63"/>
      <c r="S134" s="436" t="s">
        <v>61</v>
      </c>
      <c r="T134" s="437"/>
      <c r="U134" s="437"/>
      <c r="V134" s="437"/>
      <c r="W134" s="437"/>
      <c r="X134" s="437"/>
      <c r="Y134" s="437"/>
      <c r="Z134" s="437"/>
      <c r="AA134" s="437"/>
      <c r="AB134" s="437"/>
      <c r="AC134" s="438"/>
      <c r="AD134" s="439" t="s">
        <v>60</v>
      </c>
      <c r="AE134" s="440"/>
      <c r="AF134" s="440"/>
      <c r="AG134" s="441"/>
      <c r="AH134" s="442"/>
      <c r="AI134" s="445"/>
      <c r="AJ134" s="427">
        <v>12</v>
      </c>
      <c r="AK134" s="68"/>
      <c r="AL134" s="258"/>
      <c r="AM134" s="264" t="s">
        <v>5</v>
      </c>
      <c r="AN134" s="264" t="s">
        <v>6</v>
      </c>
      <c r="AO134" s="264" t="s">
        <v>130</v>
      </c>
      <c r="AP134" s="265" t="s">
        <v>130</v>
      </c>
    </row>
    <row r="135" spans="1:42" ht="15.75" customHeight="1">
      <c r="A135" s="71" t="s">
        <v>25</v>
      </c>
      <c r="B135" s="72" t="s">
        <v>26</v>
      </c>
      <c r="C135" s="73" t="s">
        <v>37</v>
      </c>
      <c r="D135" s="132" t="s">
        <v>11</v>
      </c>
      <c r="E135" s="74"/>
      <c r="F135" s="75" t="s">
        <v>1</v>
      </c>
      <c r="G135" s="76" t="s">
        <v>8</v>
      </c>
      <c r="H135" s="77" t="s">
        <v>65</v>
      </c>
      <c r="I135" s="77" t="s">
        <v>66</v>
      </c>
      <c r="J135" s="77" t="s">
        <v>67</v>
      </c>
      <c r="K135" s="76" t="s">
        <v>56</v>
      </c>
      <c r="L135" s="78" t="s">
        <v>140</v>
      </c>
      <c r="M135" s="78" t="s">
        <v>166</v>
      </c>
      <c r="N135" s="78" t="s">
        <v>145</v>
      </c>
      <c r="O135" s="78" t="s">
        <v>146</v>
      </c>
      <c r="P135" s="76" t="s">
        <v>9</v>
      </c>
      <c r="Q135" s="72" t="s">
        <v>10</v>
      </c>
      <c r="R135" s="231" t="s">
        <v>7</v>
      </c>
      <c r="S135" s="80"/>
      <c r="T135" s="81" t="s">
        <v>57</v>
      </c>
      <c r="U135" s="81" t="s">
        <v>58</v>
      </c>
      <c r="V135" s="82"/>
      <c r="W135" s="82"/>
      <c r="X135" s="82"/>
      <c r="Y135" s="430" t="s">
        <v>175</v>
      </c>
      <c r="Z135" s="431"/>
      <c r="AA135" s="431"/>
      <c r="AB135" s="431"/>
      <c r="AC135" s="432"/>
      <c r="AD135" s="80"/>
      <c r="AE135" s="81" t="s">
        <v>57</v>
      </c>
      <c r="AF135" s="81" t="s">
        <v>58</v>
      </c>
      <c r="AG135" s="333" t="s">
        <v>47</v>
      </c>
      <c r="AH135" s="443"/>
      <c r="AI135" s="446"/>
      <c r="AJ135" s="428"/>
      <c r="AK135" s="84"/>
      <c r="AL135" s="255" t="s">
        <v>2</v>
      </c>
      <c r="AM135" s="257">
        <f>H136+H139</f>
        <v>0</v>
      </c>
      <c r="AN135" s="257">
        <f>I136+I139</f>
        <v>0</v>
      </c>
      <c r="AO135" s="257">
        <f>J136+J139</f>
        <v>0</v>
      </c>
      <c r="AP135" s="259">
        <f>K136+K139</f>
        <v>0</v>
      </c>
    </row>
    <row r="136" spans="1:42" ht="15.75" customHeight="1">
      <c r="A136" s="87">
        <f>H133</f>
        <v>0</v>
      </c>
      <c r="B136" s="266" t="str">
        <f>IF(AM136=1,AM134,IF(AN136=1,AN134,IF(AO136=1,AO134,IF(AP136=1,AP134))))</f>
        <v>N2</v>
      </c>
      <c r="C136" s="88">
        <f>L133</f>
        <v>0</v>
      </c>
      <c r="D136" s="89"/>
      <c r="E136" s="90" t="s">
        <v>2</v>
      </c>
      <c r="F136" s="91"/>
      <c r="G136" s="92">
        <f>F136-F137</f>
        <v>0</v>
      </c>
      <c r="H136" s="93"/>
      <c r="I136" s="93"/>
      <c r="J136" s="93"/>
      <c r="K136" s="92">
        <f>F136-(H136+I136+J136)</f>
        <v>0</v>
      </c>
      <c r="L136" s="92">
        <f>H136+I136+J136</f>
        <v>0</v>
      </c>
      <c r="M136" s="94" t="e">
        <f>(J136/F136)</f>
        <v>#DIV/0!</v>
      </c>
      <c r="N136" s="94" t="e">
        <f>I136/F136</f>
        <v>#DIV/0!</v>
      </c>
      <c r="O136" s="94" t="e">
        <f>H136/F136</f>
        <v>#DIV/0!</v>
      </c>
      <c r="P136" s="92">
        <f>F136+F137</f>
        <v>0</v>
      </c>
      <c r="Q136" s="95" t="e">
        <f>L136/P136</f>
        <v>#DIV/0!</v>
      </c>
      <c r="R136" s="232" t="b">
        <f>IF(AND(A136="g",B136="n2"),VLOOKUP(Q136,vol,2),IF(AND(A136="g",B136="n1"),VLOOKUP(Q136,VO,2),IF(AND(A136="g",B136="NA"),VLOOKUP(Q136,VOO,2),IF(AND(A136="f",B136="n2"),VLOOKUP(Q136,VOLF,2),IF(AND(A136="f",B136="n1"),VLOOKUP(Q136,VOF,2),IF(AND(A136="f",B136="NA"),VLOOKUP(Q136,VOO,2)))))))</f>
        <v>0</v>
      </c>
      <c r="S136" s="97" t="s">
        <v>2</v>
      </c>
      <c r="T136" s="81" t="b">
        <f>R136</f>
        <v>0</v>
      </c>
      <c r="U136" s="81" t="b">
        <f>R139</f>
        <v>0</v>
      </c>
      <c r="V136" s="82"/>
      <c r="W136" s="82"/>
      <c r="X136" s="82"/>
      <c r="Y136" s="433">
        <f>((T136+U136)/40)*9</f>
        <v>0</v>
      </c>
      <c r="Z136" s="434"/>
      <c r="AA136" s="434"/>
      <c r="AB136" s="434"/>
      <c r="AC136" s="435"/>
      <c r="AD136" s="97" t="s">
        <v>2</v>
      </c>
      <c r="AE136" s="98" t="e">
        <f>IF(A136="G",INDEX(Matrice_garçons,VLOOKUP(G136,NLigne_garçons,7),HLOOKUP(C136,NColonne_garçons,21)),INDEX(Matrice_filles,VLOOKUP(G136,NLigne_filles,8),HLOOKUP(C136,NColonne_filles,21)))</f>
        <v>#N/A</v>
      </c>
      <c r="AF136" s="98" t="e">
        <f>IF(A139="G",INDEX(Matrice_garçons,VLOOKUP(G139,NLigne_garçons,7),HLOOKUP(C139,NColonne_garçons,21)),INDEX(Matrice_filles,VLOOKUP(G139,NLigne_filles,8),HLOOKUP(C139,NColonne_filles,21)))</f>
        <v>#N/A</v>
      </c>
      <c r="AG136" s="99" t="e">
        <f>(AE136+AF136)/5.71</f>
        <v>#N/A</v>
      </c>
      <c r="AH136" s="443"/>
      <c r="AI136" s="446"/>
      <c r="AJ136" s="428"/>
      <c r="AK136" s="84"/>
      <c r="AL136" s="255" t="s">
        <v>126</v>
      </c>
      <c r="AM136" s="257">
        <f>RANK(AM135,AM135:AP135)</f>
        <v>1</v>
      </c>
      <c r="AN136" s="257">
        <f>RANK(AN135,AM135:AP135)</f>
        <v>1</v>
      </c>
      <c r="AO136" s="257">
        <f>RANK(AO135,AM135:AP135)</f>
        <v>1</v>
      </c>
      <c r="AP136" s="259">
        <f>RANK(AP135,AM135:AP135)</f>
        <v>1</v>
      </c>
    </row>
    <row r="137" spans="1:42" ht="15.75" customHeight="1" thickBot="1">
      <c r="A137" s="109">
        <f>H133</f>
        <v>0</v>
      </c>
      <c r="B137" s="267" t="str">
        <f>IF(AM138=1,AM134,IF(AN138=1,AN134,IF(AO138=1,AO134,IF(AP138=1,AP134))))</f>
        <v>N2</v>
      </c>
      <c r="C137" s="110">
        <f>L133</f>
        <v>0</v>
      </c>
      <c r="D137" s="111"/>
      <c r="E137" s="112" t="s">
        <v>3</v>
      </c>
      <c r="F137" s="113"/>
      <c r="G137" s="114">
        <f>F137-F136</f>
        <v>0</v>
      </c>
      <c r="H137" s="115"/>
      <c r="I137" s="115"/>
      <c r="J137" s="115"/>
      <c r="K137" s="114">
        <f>F137-(H137+I137+J137)</f>
        <v>0</v>
      </c>
      <c r="L137" s="114">
        <f>H137+I137+J137</f>
        <v>0</v>
      </c>
      <c r="M137" s="233" t="e">
        <f>(J137/F137)</f>
        <v>#DIV/0!</v>
      </c>
      <c r="N137" s="233" t="e">
        <f>I137/F137</f>
        <v>#DIV/0!</v>
      </c>
      <c r="O137" s="233" t="e">
        <f>H137/F137</f>
        <v>#DIV/0!</v>
      </c>
      <c r="P137" s="114">
        <f>P136</f>
        <v>0</v>
      </c>
      <c r="Q137" s="116" t="e">
        <f>L137/P137</f>
        <v>#DIV/0!</v>
      </c>
      <c r="R137" s="234" t="b">
        <f>IF(AND(A137="g",B137="n2"),VLOOKUP(Q137,vol,2),IF(AND(A137="g",B137="n1"),VLOOKUP(Q137,VO,2),IF(AND(A137="g",B137="NA"),VLOOKUP(Q137,VOO,2),IF(AND(A137="f",B137="n2"),VLOOKUP(Q137,VOLF,2),IF(AND(A137="f",B137="n1"),VLOOKUP(Q137,VOF,2),IF(AND(A137="f",B137="NA"),VLOOKUP(Q137,VOO,2)))))))</f>
        <v>0</v>
      </c>
      <c r="S137" s="97" t="s">
        <v>3</v>
      </c>
      <c r="T137" s="81" t="b">
        <f>R137</f>
        <v>0</v>
      </c>
      <c r="U137" s="81" t="b">
        <f>R142</f>
        <v>0</v>
      </c>
      <c r="V137" s="82"/>
      <c r="W137" s="82"/>
      <c r="X137" s="82"/>
      <c r="Y137" s="433">
        <f>((T137+U137)/40)*9</f>
        <v>0</v>
      </c>
      <c r="Z137" s="434"/>
      <c r="AA137" s="434"/>
      <c r="AB137" s="434"/>
      <c r="AC137" s="435"/>
      <c r="AD137" s="97" t="s">
        <v>3</v>
      </c>
      <c r="AE137" s="98" t="e">
        <f>IF(A137="G",INDEX(Matrice_garçons,VLOOKUP(G137,NLigne_garçons,7),HLOOKUP(C137,NColonne_garçons,21)),INDEX(Matrice_filles,VLOOKUP(G137,NLigne_filles,8),HLOOKUP(C137,NColonne_filles,21)))</f>
        <v>#N/A</v>
      </c>
      <c r="AF137" s="98" t="e">
        <f>IF(A142="G",INDEX(Matrice_garçons,VLOOKUP(G142,NLigne_garçons,7),HLOOKUP(C142,NColonne_garçons,21)),INDEX(Matrice_filles,VLOOKUP(G142,NLigne_filles,8),HLOOKUP(C142,NColonne_filles,21)))</f>
        <v>#N/A</v>
      </c>
      <c r="AG137" s="99" t="e">
        <f>(AE137+AF137)/5.71</f>
        <v>#N/A</v>
      </c>
      <c r="AH137" s="443"/>
      <c r="AI137" s="446"/>
      <c r="AJ137" s="428"/>
      <c r="AK137" s="84"/>
      <c r="AL137" s="255" t="s">
        <v>3</v>
      </c>
      <c r="AM137" s="257">
        <f>H137+H142</f>
        <v>0</v>
      </c>
      <c r="AN137" s="257">
        <f>I137+I142</f>
        <v>0</v>
      </c>
      <c r="AO137" s="257">
        <f>J137+J142</f>
        <v>0</v>
      </c>
      <c r="AP137" s="259">
        <f>K137+K142</f>
        <v>0</v>
      </c>
    </row>
    <row r="138" spans="1:42" ht="15.75" customHeight="1" thickBot="1">
      <c r="A138" s="100" t="s">
        <v>25</v>
      </c>
      <c r="B138" s="76" t="s">
        <v>26</v>
      </c>
      <c r="C138" s="73" t="s">
        <v>37</v>
      </c>
      <c r="D138" s="133" t="s">
        <v>12</v>
      </c>
      <c r="E138" s="101"/>
      <c r="F138" s="75" t="s">
        <v>1</v>
      </c>
      <c r="G138" s="76" t="s">
        <v>8</v>
      </c>
      <c r="H138" s="77" t="s">
        <v>65</v>
      </c>
      <c r="I138" s="77" t="s">
        <v>66</v>
      </c>
      <c r="J138" s="77" t="s">
        <v>67</v>
      </c>
      <c r="K138" s="76" t="s">
        <v>56</v>
      </c>
      <c r="L138" s="78" t="s">
        <v>140</v>
      </c>
      <c r="M138" s="78" t="s">
        <v>166</v>
      </c>
      <c r="N138" s="78" t="s">
        <v>145</v>
      </c>
      <c r="O138" s="78" t="s">
        <v>146</v>
      </c>
      <c r="P138" s="73" t="s">
        <v>9</v>
      </c>
      <c r="Q138" s="102" t="s">
        <v>10</v>
      </c>
      <c r="R138" s="231" t="s">
        <v>7</v>
      </c>
      <c r="S138" s="103" t="s">
        <v>4</v>
      </c>
      <c r="T138" s="104" t="b">
        <f>R140</f>
        <v>0</v>
      </c>
      <c r="U138" s="104" t="b">
        <f>R143</f>
        <v>0</v>
      </c>
      <c r="V138" s="105"/>
      <c r="W138" s="105"/>
      <c r="X138" s="105"/>
      <c r="Y138" s="433">
        <f>((T138+U138)/40)*9</f>
        <v>0</v>
      </c>
      <c r="Z138" s="434"/>
      <c r="AA138" s="434"/>
      <c r="AB138" s="434"/>
      <c r="AC138" s="435"/>
      <c r="AD138" s="106" t="s">
        <v>4</v>
      </c>
      <c r="AE138" s="128" t="e">
        <f>IF(A140="G",INDEX(Matrice_garçons,VLOOKUP(G140,NLigne_garçons,7),HLOOKUP(C140,NColonne_garçons,21)),INDEX(Matrice_filles,VLOOKUP(G140,NLigne_filles,8),HLOOKUP(C140,NColonne_filles,21)))</f>
        <v>#N/A</v>
      </c>
      <c r="AF138" s="128" t="e">
        <f>IF(A143="G",INDEX(Matrice_garçons,VLOOKUP(G143,NLigne_garçons,7),HLOOKUP(C143,NColonne_garçons,21)),INDEX(Matrice_filles,VLOOKUP(G143,NLigne_filles,8),HLOOKUP(C143,NColonne_filles,21)))</f>
        <v>#N/A</v>
      </c>
      <c r="AG138" s="129" t="e">
        <f>(AE138+AF138)/5.71</f>
        <v>#N/A</v>
      </c>
      <c r="AH138" s="444"/>
      <c r="AI138" s="447"/>
      <c r="AJ138" s="429"/>
      <c r="AK138" s="70"/>
      <c r="AL138" s="255" t="s">
        <v>126</v>
      </c>
      <c r="AM138" s="257">
        <f>RANK(AM137,AM137:AP137)</f>
        <v>1</v>
      </c>
      <c r="AN138" s="257">
        <f>RANK(AN137,AM137:AP137)</f>
        <v>1</v>
      </c>
      <c r="AO138" s="257">
        <f>RANK(AO137,AM137:AP137)</f>
        <v>1</v>
      </c>
      <c r="AP138" s="259">
        <f>RANK(AP137,AM137:AP137)</f>
        <v>1</v>
      </c>
    </row>
    <row r="139" spans="1:42" ht="15.75" customHeight="1">
      <c r="A139" s="87">
        <f>A136</f>
        <v>0</v>
      </c>
      <c r="B139" s="266" t="str">
        <f>IF(AM136=1,AM134,IF(AN136=1,AN134,IF(AO136=1,AO134,IF(AP136=1,AP134))))</f>
        <v>N2</v>
      </c>
      <c r="C139" s="107">
        <f>C136</f>
        <v>0</v>
      </c>
      <c r="D139" s="108">
        <f>D136</f>
        <v>0</v>
      </c>
      <c r="E139" s="90" t="s">
        <v>2</v>
      </c>
      <c r="F139" s="91"/>
      <c r="G139" s="92">
        <f>F139-F140</f>
        <v>0</v>
      </c>
      <c r="H139" s="93"/>
      <c r="I139" s="93"/>
      <c r="J139" s="93"/>
      <c r="K139" s="92">
        <f>F139-(H139+I139+J139)</f>
        <v>0</v>
      </c>
      <c r="L139" s="92">
        <f>H139+I139+J139</f>
        <v>0</v>
      </c>
      <c r="M139" s="94" t="e">
        <f>(J139/F139)</f>
        <v>#DIV/0!</v>
      </c>
      <c r="N139" s="94" t="e">
        <f>I139/F139</f>
        <v>#DIV/0!</v>
      </c>
      <c r="O139" s="94" t="e">
        <f>H139/F139</f>
        <v>#DIV/0!</v>
      </c>
      <c r="P139" s="92">
        <f>F139+F140</f>
        <v>0</v>
      </c>
      <c r="Q139" s="95" t="e">
        <f>L139/P139</f>
        <v>#DIV/0!</v>
      </c>
      <c r="R139" s="96" t="b">
        <f>IF(AND(A139="g",B139="n2"),VLOOKUP(Q139,vol,2),IF(AND(A139="g",B139="n1"),VLOOKUP(Q139,VO,2),IF(AND(A139="g",B139="NA"),VLOOKUP(Q139,VOO,2),IF(AND(A139="f",B139="n2"),VLOOKUP(Q139,VOLF,2),IF(AND(A139="f",B139="n1"),VLOOKUP(Q139,VOF,2),IF(AND(A139="f",B139="NA"),VLOOKUP(Q139,VOO,2)))))))</f>
        <v>0</v>
      </c>
      <c r="S139" s="376" t="s">
        <v>62</v>
      </c>
      <c r="T139" s="377"/>
      <c r="U139" s="377"/>
      <c r="V139" s="377"/>
      <c r="W139" s="377"/>
      <c r="X139" s="377"/>
      <c r="Y139" s="377"/>
      <c r="Z139" s="377"/>
      <c r="AA139" s="377"/>
      <c r="AB139" s="377"/>
      <c r="AC139" s="377"/>
      <c r="AD139" s="378"/>
      <c r="AE139" s="421" t="s">
        <v>46</v>
      </c>
      <c r="AF139" s="422"/>
      <c r="AG139" s="425" t="s">
        <v>175</v>
      </c>
      <c r="AH139" s="425" t="s">
        <v>47</v>
      </c>
      <c r="AI139" s="415" t="s">
        <v>176</v>
      </c>
      <c r="AJ139" s="417" t="s">
        <v>23</v>
      </c>
      <c r="AL139" s="255" t="s">
        <v>4</v>
      </c>
      <c r="AM139" s="257">
        <f>H140+H143</f>
        <v>0</v>
      </c>
      <c r="AN139" s="257">
        <f>I140+I143</f>
        <v>0</v>
      </c>
      <c r="AO139" s="257">
        <f>J140+J143</f>
        <v>0</v>
      </c>
      <c r="AP139" s="259">
        <f>K140+K143</f>
        <v>0</v>
      </c>
    </row>
    <row r="140" spans="1:42" ht="15.75" customHeight="1" thickBot="1">
      <c r="A140" s="276">
        <f>H133</f>
        <v>0</v>
      </c>
      <c r="B140" s="277" t="str">
        <f>IF(AM140=1,AM134,IF(AN140=1,AN134,IF(AO140=1,AO134,IF(AP140=1,AP134))))</f>
        <v>N2</v>
      </c>
      <c r="C140" s="285">
        <f>L133</f>
        <v>0</v>
      </c>
      <c r="D140" s="278"/>
      <c r="E140" s="279" t="s">
        <v>4</v>
      </c>
      <c r="F140" s="280"/>
      <c r="G140" s="281">
        <f>F140-F139</f>
        <v>0</v>
      </c>
      <c r="H140" s="282"/>
      <c r="I140" s="282"/>
      <c r="J140" s="282"/>
      <c r="K140" s="281">
        <f>F140-(H140+I140+J140)</f>
        <v>0</v>
      </c>
      <c r="L140" s="281">
        <f>H140+I140+J140</f>
        <v>0</v>
      </c>
      <c r="M140" s="233" t="e">
        <f>(J140/F140)</f>
        <v>#DIV/0!</v>
      </c>
      <c r="N140" s="233" t="e">
        <f>I140/F140</f>
        <v>#DIV/0!</v>
      </c>
      <c r="O140" s="233" t="e">
        <f>H140/F140</f>
        <v>#DIV/0!</v>
      </c>
      <c r="P140" s="281">
        <f>P139</f>
        <v>0</v>
      </c>
      <c r="Q140" s="283" t="e">
        <f>L140/P140</f>
        <v>#DIV/0!</v>
      </c>
      <c r="R140" s="284" t="b">
        <f>IF(AND(A140="g",B140="n2"),VLOOKUP(Q140,vol,2),IF(AND(A140="g",B140="n1"),VLOOKUP(Q140,VO,2),IF(AND(A140="g",B140="NA"),VLOOKUP(Q140,VOO,2),IF(AND(A140="f",B140="n2"),VLOOKUP(Q140,VOLF,2),IF(AND(A140="f",B140="n1"),VLOOKUP(Q140,VOF,2),IF(AND(A140="f",B140="NA"),VLOOKUP(Q140,VOO,2)))))))</f>
        <v>0</v>
      </c>
      <c r="S140" s="80"/>
      <c r="T140" s="330" t="s">
        <v>167</v>
      </c>
      <c r="U140" s="90" t="s">
        <v>7</v>
      </c>
      <c r="V140" s="90"/>
      <c r="W140" s="90"/>
      <c r="X140" s="90"/>
      <c r="Y140" s="330" t="s">
        <v>168</v>
      </c>
      <c r="Z140" s="90"/>
      <c r="AA140" s="90"/>
      <c r="AB140" s="130"/>
      <c r="AC140" s="130" t="s">
        <v>7</v>
      </c>
      <c r="AD140" s="334" t="s">
        <v>176</v>
      </c>
      <c r="AE140" s="423"/>
      <c r="AF140" s="424"/>
      <c r="AG140" s="426"/>
      <c r="AH140" s="426"/>
      <c r="AI140" s="416"/>
      <c r="AJ140" s="418"/>
      <c r="AL140" s="256" t="s">
        <v>126</v>
      </c>
      <c r="AM140" s="260">
        <f>RANK(AM139,AM139:AP139)</f>
        <v>1</v>
      </c>
      <c r="AN140" s="260">
        <f>RANK(AN139,AM139:AP139)</f>
        <v>1</v>
      </c>
      <c r="AO140" s="260">
        <f>RANK(AO139,AM139:AP139)</f>
        <v>1</v>
      </c>
      <c r="AP140" s="261">
        <f>RANK(AP139,AM139:AP139)</f>
        <v>1</v>
      </c>
    </row>
    <row r="141" spans="1:42" ht="15.75" customHeight="1">
      <c r="A141" s="100" t="s">
        <v>25</v>
      </c>
      <c r="B141" s="76" t="s">
        <v>26</v>
      </c>
      <c r="C141" s="73" t="s">
        <v>37</v>
      </c>
      <c r="D141" s="133" t="s">
        <v>13</v>
      </c>
      <c r="E141" s="101"/>
      <c r="F141" s="75" t="s">
        <v>1</v>
      </c>
      <c r="G141" s="76" t="s">
        <v>8</v>
      </c>
      <c r="H141" s="77" t="s">
        <v>65</v>
      </c>
      <c r="I141" s="77" t="s">
        <v>66</v>
      </c>
      <c r="J141" s="77" t="s">
        <v>67</v>
      </c>
      <c r="K141" s="76" t="s">
        <v>56</v>
      </c>
      <c r="L141" s="78" t="s">
        <v>140</v>
      </c>
      <c r="M141" s="78" t="s">
        <v>166</v>
      </c>
      <c r="N141" s="78" t="s">
        <v>145</v>
      </c>
      <c r="O141" s="78" t="s">
        <v>146</v>
      </c>
      <c r="P141" s="73" t="s">
        <v>9</v>
      </c>
      <c r="Q141" s="102" t="s">
        <v>10</v>
      </c>
      <c r="R141" s="231" t="s">
        <v>7</v>
      </c>
      <c r="S141" s="97" t="s">
        <v>2</v>
      </c>
      <c r="T141" s="117"/>
      <c r="U141" s="118">
        <f>MAX(V141:X141)</f>
        <v>0</v>
      </c>
      <c r="V141" s="119" t="b">
        <f>IF(T141="P",VLOOKUP(M136,'BAREMES TT'!$AI$4:$AL$25,2))</f>
        <v>0</v>
      </c>
      <c r="W141" s="119" t="b">
        <f>IF(T141="F",VLOOKUP(N136,'BAREMES TT'!$AI$4:$AL$25,3))</f>
        <v>0</v>
      </c>
      <c r="X141" s="119" t="b">
        <f>IF(T141="E",VLOOKUP(O136,'BAREMES TT'!$AI$4:$AL$25,4))</f>
        <v>0</v>
      </c>
      <c r="Y141" s="117"/>
      <c r="Z141" s="119" t="b">
        <f>IF(Y141="P",VLOOKUP(M139,'BAREMES TT'!$AI$4:$AL$25,2))</f>
        <v>0</v>
      </c>
      <c r="AA141" s="119" t="b">
        <f>IF(Y141="F",VLOOKUP(N139,'BAREMES TT'!$AI$4:$AL$25,3))</f>
        <v>0</v>
      </c>
      <c r="AB141" s="119" t="b">
        <f>IF(Y141="E",VLOOKUP(O139,'BAREMES TT'!$AI$4:$AL$25,4))</f>
        <v>0</v>
      </c>
      <c r="AC141" s="118">
        <f>MAX(Z141:AB141)</f>
        <v>0</v>
      </c>
      <c r="AD141" s="131">
        <f>(AC141+U141)/2</f>
        <v>0</v>
      </c>
      <c r="AE141" s="419">
        <f>D136</f>
        <v>0</v>
      </c>
      <c r="AF141" s="420"/>
      <c r="AG141" s="134">
        <f>Y136</f>
        <v>0</v>
      </c>
      <c r="AH141" s="134" t="e">
        <f>AG136</f>
        <v>#N/A</v>
      </c>
      <c r="AI141" s="135">
        <f>AD141</f>
        <v>0</v>
      </c>
      <c r="AJ141" s="140" t="e">
        <f>AG141+AH141+AI141</f>
        <v>#N/A</v>
      </c>
      <c r="AL141" s="275"/>
      <c r="AM141" s="63"/>
      <c r="AN141" s="63"/>
      <c r="AO141" s="63"/>
      <c r="AP141" s="63"/>
    </row>
    <row r="142" spans="1:42" ht="15.75" customHeight="1">
      <c r="A142" s="87">
        <f>A137</f>
        <v>0</v>
      </c>
      <c r="B142" s="88" t="str">
        <f>B137</f>
        <v>N2</v>
      </c>
      <c r="C142" s="88">
        <f>C137</f>
        <v>0</v>
      </c>
      <c r="D142" s="108">
        <f>D137</f>
        <v>0</v>
      </c>
      <c r="E142" s="90" t="s">
        <v>3</v>
      </c>
      <c r="F142" s="91"/>
      <c r="G142" s="92">
        <f>F142-F143</f>
        <v>0</v>
      </c>
      <c r="H142" s="93"/>
      <c r="I142" s="93"/>
      <c r="J142" s="93"/>
      <c r="K142" s="92">
        <f>F142-(H142+I142+J142)</f>
        <v>0</v>
      </c>
      <c r="L142" s="92">
        <f>H142+I142+J142</f>
        <v>0</v>
      </c>
      <c r="M142" s="94" t="e">
        <f>(J142/F142)</f>
        <v>#DIV/0!</v>
      </c>
      <c r="N142" s="94" t="e">
        <f>I142/F142</f>
        <v>#DIV/0!</v>
      </c>
      <c r="O142" s="94" t="e">
        <f>H142/F142</f>
        <v>#DIV/0!</v>
      </c>
      <c r="P142" s="92">
        <f>F142+F143</f>
        <v>0</v>
      </c>
      <c r="Q142" s="95" t="e">
        <f>L142/P142</f>
        <v>#DIV/0!</v>
      </c>
      <c r="R142" s="232" t="b">
        <f>IF(AND(A142="g",B142="n2"),VLOOKUP(Q142,vol,2),IF(AND(A142="g",B142="n1"),VLOOKUP(Q142,VO,2),IF(AND(A142="g",B142="NA"),VLOOKUP(Q142,VOO,2),IF(AND(A142="f",B142="n2"),VLOOKUP(Q142,VOLF,2),IF(AND(A142="f",B142="n1"),VLOOKUP(Q142,VOF,2),IF(AND(A142="f",B142="NA"),VLOOKUP(Q142,VOO,2)))))))</f>
        <v>0</v>
      </c>
      <c r="S142" s="97" t="s">
        <v>3</v>
      </c>
      <c r="T142" s="117"/>
      <c r="U142" s="118">
        <f>MAX(V142:X142)</f>
        <v>0</v>
      </c>
      <c r="V142" s="119" t="b">
        <f>IF(T142="P",VLOOKUP(M137,'BAREMES TT'!$AI$4:$AL$25,2))</f>
        <v>0</v>
      </c>
      <c r="W142" s="119" t="b">
        <f>IF(T142="F",VLOOKUP(N137,'BAREMES TT'!$AI$4:$AL$25,3))</f>
        <v>0</v>
      </c>
      <c r="X142" s="119" t="b">
        <f>IF(T142="E",VLOOKUP(O137,'BAREMES TT'!$AI$4:$AL$25,4))</f>
        <v>0</v>
      </c>
      <c r="Y142" s="117"/>
      <c r="Z142" s="119" t="b">
        <f>IF(Y142="P",VLOOKUP(M142,'BAREMES TT'!$AI$4:$AL$25,2))</f>
        <v>0</v>
      </c>
      <c r="AA142" s="119" t="b">
        <f>IF(Y142="F",VLOOKUP(N142,'BAREMES TT'!$AI$4:$AL$25,3))</f>
        <v>0</v>
      </c>
      <c r="AB142" s="119" t="b">
        <f>IF(Y142="E",VLOOKUP(O142,'BAREMES TT'!$AI$4:$AL$25,4))</f>
        <v>0</v>
      </c>
      <c r="AC142" s="118">
        <f>MAX(Z142:AB142)</f>
        <v>0</v>
      </c>
      <c r="AD142" s="120">
        <f>(AC142+U142)/2</f>
        <v>0</v>
      </c>
      <c r="AE142" s="419">
        <f>D137</f>
        <v>0</v>
      </c>
      <c r="AF142" s="420"/>
      <c r="AG142" s="134">
        <f>Y137</f>
        <v>0</v>
      </c>
      <c r="AH142" s="134" t="e">
        <f>AG137</f>
        <v>#N/A</v>
      </c>
      <c r="AI142" s="135">
        <f>AD142</f>
        <v>0</v>
      </c>
      <c r="AJ142" s="140" t="e">
        <f>AG142+AH142+AI142</f>
        <v>#N/A</v>
      </c>
      <c r="AL142" s="262"/>
      <c r="AM142" s="63"/>
      <c r="AN142" s="63"/>
      <c r="AO142" s="63"/>
      <c r="AP142" s="63"/>
    </row>
    <row r="143" spans="1:36" ht="15.75" customHeight="1" thickBot="1">
      <c r="A143" s="109">
        <f>A140</f>
        <v>0</v>
      </c>
      <c r="B143" s="110" t="str">
        <f>B140</f>
        <v>N2</v>
      </c>
      <c r="C143" s="110">
        <f>C140</f>
        <v>0</v>
      </c>
      <c r="D143" s="122">
        <f>D140</f>
        <v>0</v>
      </c>
      <c r="E143" s="112" t="s">
        <v>4</v>
      </c>
      <c r="F143" s="113"/>
      <c r="G143" s="114">
        <f>F143-F142</f>
        <v>0</v>
      </c>
      <c r="H143" s="115"/>
      <c r="I143" s="115"/>
      <c r="J143" s="115"/>
      <c r="K143" s="114">
        <f>F143-(H143+I143+J143)</f>
        <v>0</v>
      </c>
      <c r="L143" s="114">
        <f>H143+I143+J143</f>
        <v>0</v>
      </c>
      <c r="M143" s="233" t="e">
        <f>(J143/F143)</f>
        <v>#DIV/0!</v>
      </c>
      <c r="N143" s="233" t="e">
        <f>I143/F143</f>
        <v>#DIV/0!</v>
      </c>
      <c r="O143" s="233" t="e">
        <f>H143/F143</f>
        <v>#DIV/0!</v>
      </c>
      <c r="P143" s="114">
        <f>P142</f>
        <v>0</v>
      </c>
      <c r="Q143" s="116" t="e">
        <f>L143/P143</f>
        <v>#DIV/0!</v>
      </c>
      <c r="R143" s="234" t="b">
        <f>IF(AND(A143="g",B143="n2"),VLOOKUP(Q143,vol,2),IF(AND(A143="g",B143="n1"),VLOOKUP(Q143,VO,2),IF(AND(A143="g",B143="NA"),VLOOKUP(Q143,VOO,2),IF(AND(A143="f",B143="n2"),VLOOKUP(Q143,VOLF,2),IF(AND(A143="f",B143="n1"),VLOOKUP(Q143,VOF,2),IF(AND(A143="f",B143="NA"),VLOOKUP(Q143,VOO,2)))))))</f>
        <v>0</v>
      </c>
      <c r="S143" s="106" t="s">
        <v>4</v>
      </c>
      <c r="T143" s="123"/>
      <c r="U143" s="124">
        <f>MAX(V143:X143)</f>
        <v>0</v>
      </c>
      <c r="V143" s="125" t="b">
        <f>IF(T143="P",VLOOKUP(M140,'BAREMES TT'!$AI$4:$AL$25,2))</f>
        <v>0</v>
      </c>
      <c r="W143" s="125" t="b">
        <f>IF(T143="F",VLOOKUP(N140,'BAREMES TT'!$AI$4:$AL$25,3))</f>
        <v>0</v>
      </c>
      <c r="X143" s="125" t="b">
        <f>IF(T143="E",VLOOKUP(O140,'BAREMES TT'!$AI$4:$AL$25,4))</f>
        <v>0</v>
      </c>
      <c r="Y143" s="123"/>
      <c r="Z143" s="125" t="b">
        <f>IF(Y143="P",VLOOKUP(M143,'BAREMES TT'!$AI$4:$AL$25,2))</f>
        <v>0</v>
      </c>
      <c r="AA143" s="125" t="b">
        <f>IF(Y143="F",VLOOKUP(N143,'BAREMES TT'!$AI$4:$AL$25,3))</f>
        <v>0</v>
      </c>
      <c r="AB143" s="125" t="b">
        <f>IF(Y143="E",VLOOKUP(O143,'BAREMES TT'!$AI$4:$AL$25,4))</f>
        <v>0</v>
      </c>
      <c r="AC143" s="124">
        <f>MAX(Z143:AB143)</f>
        <v>0</v>
      </c>
      <c r="AD143" s="126">
        <f>(AC143+U143)/2</f>
        <v>0</v>
      </c>
      <c r="AE143" s="413">
        <f>D140</f>
        <v>0</v>
      </c>
      <c r="AF143" s="414"/>
      <c r="AG143" s="136">
        <f>Y138</f>
        <v>0</v>
      </c>
      <c r="AH143" s="136" t="e">
        <f>AG138</f>
        <v>#N/A</v>
      </c>
      <c r="AI143" s="137">
        <f>AD143</f>
        <v>0</v>
      </c>
      <c r="AJ143" s="141" t="e">
        <f>AG143+AH143+AI143</f>
        <v>#N/A</v>
      </c>
    </row>
    <row r="144" ht="15">
      <c r="AI144" s="63"/>
    </row>
  </sheetData>
  <sheetProtection/>
  <mergeCells count="276">
    <mergeCell ref="AF1:AJ1"/>
    <mergeCell ref="AD1:AE1"/>
    <mergeCell ref="J1:K1"/>
    <mergeCell ref="AH2:AH6"/>
    <mergeCell ref="AI2:AI6"/>
    <mergeCell ref="AJ2:AJ6"/>
    <mergeCell ref="Q1:Y1"/>
    <mergeCell ref="A1:F1"/>
    <mergeCell ref="S2:AC2"/>
    <mergeCell ref="AD2:AG2"/>
    <mergeCell ref="S7:AD7"/>
    <mergeCell ref="Y4:AC4"/>
    <mergeCell ref="Y5:AC5"/>
    <mergeCell ref="Y6:AC6"/>
    <mergeCell ref="AG7:AG8"/>
    <mergeCell ref="AE7:AF8"/>
    <mergeCell ref="Y3:AC3"/>
    <mergeCell ref="A13:F13"/>
    <mergeCell ref="J13:K13"/>
    <mergeCell ref="Q13:Y13"/>
    <mergeCell ref="AD13:AE13"/>
    <mergeCell ref="AI7:AI8"/>
    <mergeCell ref="AJ7:AJ8"/>
    <mergeCell ref="AE10:AF10"/>
    <mergeCell ref="AE11:AF11"/>
    <mergeCell ref="AH7:AH8"/>
    <mergeCell ref="AE9:AF9"/>
    <mergeCell ref="AF13:AJ13"/>
    <mergeCell ref="S14:AC14"/>
    <mergeCell ref="AD14:AG14"/>
    <mergeCell ref="AH14:AH18"/>
    <mergeCell ref="AI14:AI18"/>
    <mergeCell ref="AJ14:AJ18"/>
    <mergeCell ref="Y15:AC15"/>
    <mergeCell ref="Y16:AC16"/>
    <mergeCell ref="Y17:AC17"/>
    <mergeCell ref="Y18:AC18"/>
    <mergeCell ref="AI19:AI20"/>
    <mergeCell ref="AJ19:AJ20"/>
    <mergeCell ref="AE21:AF21"/>
    <mergeCell ref="AE22:AF22"/>
    <mergeCell ref="S19:AD19"/>
    <mergeCell ref="AE19:AF20"/>
    <mergeCell ref="AG19:AG20"/>
    <mergeCell ref="AH19:AH20"/>
    <mergeCell ref="AE23:AF23"/>
    <mergeCell ref="A25:F25"/>
    <mergeCell ref="J25:K25"/>
    <mergeCell ref="Q25:Y25"/>
    <mergeCell ref="AD25:AE25"/>
    <mergeCell ref="AF25:AJ25"/>
    <mergeCell ref="AJ26:AJ30"/>
    <mergeCell ref="Y27:AC27"/>
    <mergeCell ref="Y28:AC28"/>
    <mergeCell ref="Y29:AC29"/>
    <mergeCell ref="Y30:AC30"/>
    <mergeCell ref="S26:AC26"/>
    <mergeCell ref="AD26:AG26"/>
    <mergeCell ref="AH26:AH30"/>
    <mergeCell ref="AI26:AI30"/>
    <mergeCell ref="AI31:AI32"/>
    <mergeCell ref="AJ31:AJ32"/>
    <mergeCell ref="AE33:AF33"/>
    <mergeCell ref="AE34:AF34"/>
    <mergeCell ref="S31:AD31"/>
    <mergeCell ref="AE31:AF32"/>
    <mergeCell ref="AG31:AG32"/>
    <mergeCell ref="AH31:AH32"/>
    <mergeCell ref="AE35:AF35"/>
    <mergeCell ref="A37:F37"/>
    <mergeCell ref="J37:K37"/>
    <mergeCell ref="Q37:Y37"/>
    <mergeCell ref="AD37:AE37"/>
    <mergeCell ref="AF37:AJ37"/>
    <mergeCell ref="AJ38:AJ42"/>
    <mergeCell ref="Y39:AC39"/>
    <mergeCell ref="Y40:AC40"/>
    <mergeCell ref="Y41:AC41"/>
    <mergeCell ref="Y42:AC42"/>
    <mergeCell ref="S38:AC38"/>
    <mergeCell ref="AD38:AG38"/>
    <mergeCell ref="AH38:AH42"/>
    <mergeCell ref="AI38:AI42"/>
    <mergeCell ref="AI43:AI44"/>
    <mergeCell ref="AJ43:AJ44"/>
    <mergeCell ref="AE45:AF45"/>
    <mergeCell ref="AE46:AF46"/>
    <mergeCell ref="S43:AD43"/>
    <mergeCell ref="AE43:AF44"/>
    <mergeCell ref="AG43:AG44"/>
    <mergeCell ref="AH43:AH44"/>
    <mergeCell ref="AE47:AF47"/>
    <mergeCell ref="A49:F49"/>
    <mergeCell ref="J49:K49"/>
    <mergeCell ref="Q49:Y49"/>
    <mergeCell ref="AD49:AE49"/>
    <mergeCell ref="AF49:AJ49"/>
    <mergeCell ref="AJ50:AJ54"/>
    <mergeCell ref="Y51:AC51"/>
    <mergeCell ref="Y52:AC52"/>
    <mergeCell ref="Y53:AC53"/>
    <mergeCell ref="Y54:AC54"/>
    <mergeCell ref="S50:AC50"/>
    <mergeCell ref="AD50:AG50"/>
    <mergeCell ref="AH50:AH54"/>
    <mergeCell ref="AI50:AI54"/>
    <mergeCell ref="AI55:AI56"/>
    <mergeCell ref="AJ55:AJ56"/>
    <mergeCell ref="AE57:AF57"/>
    <mergeCell ref="AE58:AF58"/>
    <mergeCell ref="S55:AD55"/>
    <mergeCell ref="AE55:AF56"/>
    <mergeCell ref="AG55:AG56"/>
    <mergeCell ref="AH55:AH56"/>
    <mergeCell ref="AE59:AF59"/>
    <mergeCell ref="A61:F61"/>
    <mergeCell ref="J61:K61"/>
    <mergeCell ref="Q61:Y61"/>
    <mergeCell ref="AD61:AE61"/>
    <mergeCell ref="AF61:AJ61"/>
    <mergeCell ref="AJ62:AJ66"/>
    <mergeCell ref="Y63:AC63"/>
    <mergeCell ref="Y64:AC64"/>
    <mergeCell ref="Y65:AC65"/>
    <mergeCell ref="Y66:AC66"/>
    <mergeCell ref="S62:AC62"/>
    <mergeCell ref="AD62:AG62"/>
    <mergeCell ref="AH62:AH66"/>
    <mergeCell ref="AI62:AI66"/>
    <mergeCell ref="AI67:AI68"/>
    <mergeCell ref="AJ67:AJ68"/>
    <mergeCell ref="AE69:AF69"/>
    <mergeCell ref="AE70:AF70"/>
    <mergeCell ref="S67:AD67"/>
    <mergeCell ref="AE67:AF68"/>
    <mergeCell ref="AG67:AG68"/>
    <mergeCell ref="AH67:AH68"/>
    <mergeCell ref="AE71:AF71"/>
    <mergeCell ref="A73:F73"/>
    <mergeCell ref="J73:K73"/>
    <mergeCell ref="Q73:Y73"/>
    <mergeCell ref="AD73:AE73"/>
    <mergeCell ref="AF73:AJ73"/>
    <mergeCell ref="AJ74:AJ78"/>
    <mergeCell ref="Y75:AC75"/>
    <mergeCell ref="Y76:AC76"/>
    <mergeCell ref="Y77:AC77"/>
    <mergeCell ref="Y78:AC78"/>
    <mergeCell ref="S74:AC74"/>
    <mergeCell ref="AD74:AG74"/>
    <mergeCell ref="AH74:AH78"/>
    <mergeCell ref="AI74:AI78"/>
    <mergeCell ref="AI79:AI80"/>
    <mergeCell ref="AJ79:AJ80"/>
    <mergeCell ref="AE81:AF81"/>
    <mergeCell ref="AE82:AF82"/>
    <mergeCell ref="S79:AD79"/>
    <mergeCell ref="AE79:AF80"/>
    <mergeCell ref="AG79:AG80"/>
    <mergeCell ref="AH79:AH80"/>
    <mergeCell ref="AE83:AF83"/>
    <mergeCell ref="A85:F85"/>
    <mergeCell ref="J85:K85"/>
    <mergeCell ref="Q85:Y85"/>
    <mergeCell ref="AD85:AE85"/>
    <mergeCell ref="AF85:AJ85"/>
    <mergeCell ref="AJ86:AJ90"/>
    <mergeCell ref="Y87:AC87"/>
    <mergeCell ref="Y88:AC88"/>
    <mergeCell ref="Y89:AC89"/>
    <mergeCell ref="Y90:AC90"/>
    <mergeCell ref="S86:AC86"/>
    <mergeCell ref="AD86:AG86"/>
    <mergeCell ref="AH86:AH90"/>
    <mergeCell ref="AI86:AI90"/>
    <mergeCell ref="AI91:AI92"/>
    <mergeCell ref="AJ91:AJ92"/>
    <mergeCell ref="AE93:AF93"/>
    <mergeCell ref="AE94:AF94"/>
    <mergeCell ref="S91:AD91"/>
    <mergeCell ref="AE91:AF92"/>
    <mergeCell ref="AG91:AG92"/>
    <mergeCell ref="AH91:AH92"/>
    <mergeCell ref="AE95:AF95"/>
    <mergeCell ref="A97:F97"/>
    <mergeCell ref="J97:K97"/>
    <mergeCell ref="Q97:Y97"/>
    <mergeCell ref="AD97:AE97"/>
    <mergeCell ref="AF97:AJ97"/>
    <mergeCell ref="AJ98:AJ102"/>
    <mergeCell ref="Y99:AC99"/>
    <mergeCell ref="Y100:AC100"/>
    <mergeCell ref="Y101:AC101"/>
    <mergeCell ref="Y102:AC102"/>
    <mergeCell ref="S98:AC98"/>
    <mergeCell ref="AD98:AG98"/>
    <mergeCell ref="AH98:AH102"/>
    <mergeCell ref="AI98:AI102"/>
    <mergeCell ref="AI103:AI104"/>
    <mergeCell ref="AJ103:AJ104"/>
    <mergeCell ref="AE105:AF105"/>
    <mergeCell ref="AE106:AF106"/>
    <mergeCell ref="S103:AD103"/>
    <mergeCell ref="AE103:AF104"/>
    <mergeCell ref="AG103:AG104"/>
    <mergeCell ref="AH103:AH104"/>
    <mergeCell ref="AE107:AF107"/>
    <mergeCell ref="A109:F109"/>
    <mergeCell ref="J109:K109"/>
    <mergeCell ref="Q109:Y109"/>
    <mergeCell ref="AD109:AE109"/>
    <mergeCell ref="AF109:AJ109"/>
    <mergeCell ref="AJ110:AJ114"/>
    <mergeCell ref="Y111:AC111"/>
    <mergeCell ref="Y112:AC112"/>
    <mergeCell ref="Y113:AC113"/>
    <mergeCell ref="Y114:AC114"/>
    <mergeCell ref="S110:AC110"/>
    <mergeCell ref="AD110:AG110"/>
    <mergeCell ref="AH110:AH114"/>
    <mergeCell ref="AI110:AI114"/>
    <mergeCell ref="AI115:AI116"/>
    <mergeCell ref="AJ115:AJ116"/>
    <mergeCell ref="AE117:AF117"/>
    <mergeCell ref="AE118:AF118"/>
    <mergeCell ref="S115:AD115"/>
    <mergeCell ref="AE115:AF116"/>
    <mergeCell ref="AG115:AG116"/>
    <mergeCell ref="AH115:AH116"/>
    <mergeCell ref="AE119:AF119"/>
    <mergeCell ref="A121:F121"/>
    <mergeCell ref="J121:K121"/>
    <mergeCell ref="Q121:Y121"/>
    <mergeCell ref="AD121:AE121"/>
    <mergeCell ref="AF121:AJ121"/>
    <mergeCell ref="AJ122:AJ126"/>
    <mergeCell ref="Y123:AC123"/>
    <mergeCell ref="Y124:AC124"/>
    <mergeCell ref="Y125:AC125"/>
    <mergeCell ref="Y126:AC126"/>
    <mergeCell ref="S122:AC122"/>
    <mergeCell ref="AD122:AG122"/>
    <mergeCell ref="AH122:AH126"/>
    <mergeCell ref="AI122:AI126"/>
    <mergeCell ref="AI127:AI128"/>
    <mergeCell ref="AJ127:AJ128"/>
    <mergeCell ref="AE129:AF129"/>
    <mergeCell ref="AE130:AF130"/>
    <mergeCell ref="S127:AD127"/>
    <mergeCell ref="AE127:AF128"/>
    <mergeCell ref="AG127:AG128"/>
    <mergeCell ref="AH127:AH128"/>
    <mergeCell ref="AE131:AF131"/>
    <mergeCell ref="A133:F133"/>
    <mergeCell ref="J133:K133"/>
    <mergeCell ref="Q133:Y133"/>
    <mergeCell ref="AD133:AE133"/>
    <mergeCell ref="AF133:AJ133"/>
    <mergeCell ref="AJ134:AJ138"/>
    <mergeCell ref="Y135:AC135"/>
    <mergeCell ref="Y136:AC136"/>
    <mergeCell ref="Y137:AC137"/>
    <mergeCell ref="Y138:AC138"/>
    <mergeCell ref="S134:AC134"/>
    <mergeCell ref="AD134:AG134"/>
    <mergeCell ref="AH134:AH138"/>
    <mergeCell ref="AI134:AI138"/>
    <mergeCell ref="AE143:AF143"/>
    <mergeCell ref="AI139:AI140"/>
    <mergeCell ref="AJ139:AJ140"/>
    <mergeCell ref="AE141:AF141"/>
    <mergeCell ref="AE142:AF142"/>
    <mergeCell ref="S139:AD139"/>
    <mergeCell ref="AE139:AF140"/>
    <mergeCell ref="AG139:AG140"/>
    <mergeCell ref="AH139:AH140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P120"/>
  <sheetViews>
    <sheetView zoomScalePageLayoutView="0" workbookViewId="0" topLeftCell="A1">
      <selection activeCell="R9" sqref="R9"/>
    </sheetView>
  </sheetViews>
  <sheetFormatPr defaultColWidth="11.421875" defaultRowHeight="12.75"/>
  <cols>
    <col min="1" max="1" width="2.421875" style="60" customWidth="1"/>
    <col min="2" max="2" width="2.8515625" style="60" customWidth="1"/>
    <col min="3" max="3" width="3.00390625" style="60" customWidth="1"/>
    <col min="4" max="4" width="13.8515625" style="60" customWidth="1"/>
    <col min="5" max="5" width="2.7109375" style="60" customWidth="1"/>
    <col min="6" max="6" width="4.421875" style="60" customWidth="1"/>
    <col min="7" max="7" width="4.7109375" style="60" customWidth="1"/>
    <col min="8" max="8" width="5.140625" style="60" customWidth="1"/>
    <col min="9" max="9" width="4.7109375" style="60" customWidth="1"/>
    <col min="10" max="10" width="5.00390625" style="60" customWidth="1"/>
    <col min="11" max="11" width="4.421875" style="60" customWidth="1"/>
    <col min="12" max="12" width="5.28125" style="60" customWidth="1"/>
    <col min="13" max="15" width="5.28125" style="60" hidden="1" customWidth="1"/>
    <col min="16" max="16" width="4.421875" style="60" customWidth="1"/>
    <col min="17" max="17" width="5.00390625" style="60" customWidth="1"/>
    <col min="18" max="18" width="4.7109375" style="60" customWidth="1"/>
    <col min="19" max="19" width="4.140625" style="60" customWidth="1"/>
    <col min="20" max="20" width="5.00390625" style="60" customWidth="1"/>
    <col min="21" max="21" width="5.7109375" style="60" customWidth="1"/>
    <col min="22" max="24" width="5.7109375" style="60" hidden="1" customWidth="1"/>
    <col min="25" max="25" width="5.00390625" style="60" customWidth="1"/>
    <col min="26" max="28" width="5.28125" style="60" hidden="1" customWidth="1"/>
    <col min="29" max="29" width="4.57421875" style="60" customWidth="1"/>
    <col min="30" max="30" width="5.57421875" style="60" customWidth="1"/>
    <col min="31" max="31" width="6.140625" style="60" customWidth="1"/>
    <col min="32" max="32" width="7.28125" style="60" customWidth="1"/>
    <col min="33" max="33" width="5.7109375" style="60" customWidth="1"/>
    <col min="34" max="35" width="5.421875" style="60" customWidth="1"/>
    <col min="36" max="36" width="7.140625" style="60" customWidth="1"/>
    <col min="37" max="37" width="6.00390625" style="60" hidden="1" customWidth="1"/>
    <col min="38" max="38" width="5.421875" style="60" hidden="1" customWidth="1"/>
    <col min="39" max="39" width="5.00390625" style="60" hidden="1" customWidth="1"/>
    <col min="40" max="40" width="4.8515625" style="60" hidden="1" customWidth="1"/>
    <col min="41" max="41" width="4.7109375" style="60" hidden="1" customWidth="1"/>
    <col min="42" max="42" width="5.00390625" style="60" hidden="1" customWidth="1"/>
    <col min="43" max="16384" width="11.421875" style="60" customWidth="1"/>
  </cols>
  <sheetData>
    <row r="1" spans="1:36" ht="34.5" customHeight="1" thickBot="1">
      <c r="A1" s="366" t="s">
        <v>45</v>
      </c>
      <c r="B1" s="367"/>
      <c r="C1" s="367"/>
      <c r="D1" s="367"/>
      <c r="E1" s="367"/>
      <c r="F1" s="368"/>
      <c r="G1" s="142" t="s">
        <v>79</v>
      </c>
      <c r="H1" s="143" t="s">
        <v>19</v>
      </c>
      <c r="I1" s="268"/>
      <c r="J1" s="448" t="s">
        <v>63</v>
      </c>
      <c r="K1" s="449"/>
      <c r="L1" s="143" t="s">
        <v>39</v>
      </c>
      <c r="M1" s="59"/>
      <c r="N1" s="59"/>
      <c r="O1" s="59"/>
      <c r="Q1" s="450" t="s">
        <v>108</v>
      </c>
      <c r="R1" s="451"/>
      <c r="S1" s="451"/>
      <c r="T1" s="451"/>
      <c r="U1" s="451"/>
      <c r="V1" s="451"/>
      <c r="W1" s="451"/>
      <c r="X1" s="451"/>
      <c r="Y1" s="452"/>
      <c r="Z1" s="61"/>
      <c r="AA1" s="61"/>
      <c r="AB1" s="61"/>
      <c r="AD1" s="453"/>
      <c r="AE1" s="453"/>
      <c r="AF1" s="454"/>
      <c r="AG1" s="454"/>
      <c r="AH1" s="454"/>
      <c r="AI1" s="454"/>
      <c r="AJ1" s="454"/>
    </row>
    <row r="2" spans="1:42" ht="15.75" customHeight="1" thickBot="1">
      <c r="A2" s="62" t="s">
        <v>24</v>
      </c>
      <c r="B2" s="63"/>
      <c r="C2" s="63"/>
      <c r="D2" s="127"/>
      <c r="E2" s="63"/>
      <c r="F2" s="63"/>
      <c r="G2" s="64"/>
      <c r="H2" s="65">
        <v>1</v>
      </c>
      <c r="I2" s="65">
        <v>2</v>
      </c>
      <c r="J2" s="65">
        <v>3</v>
      </c>
      <c r="K2" s="66"/>
      <c r="L2" s="67" t="s">
        <v>0</v>
      </c>
      <c r="M2" s="67"/>
      <c r="N2" s="67"/>
      <c r="O2" s="67"/>
      <c r="P2" s="63"/>
      <c r="Q2" s="63"/>
      <c r="R2" s="63"/>
      <c r="S2" s="436" t="s">
        <v>61</v>
      </c>
      <c r="T2" s="437"/>
      <c r="U2" s="437"/>
      <c r="V2" s="437"/>
      <c r="W2" s="437"/>
      <c r="X2" s="437"/>
      <c r="Y2" s="437"/>
      <c r="Z2" s="437"/>
      <c r="AA2" s="437"/>
      <c r="AB2" s="437"/>
      <c r="AC2" s="438"/>
      <c r="AD2" s="439" t="s">
        <v>60</v>
      </c>
      <c r="AE2" s="440"/>
      <c r="AF2" s="440"/>
      <c r="AG2" s="441"/>
      <c r="AH2" s="459"/>
      <c r="AI2" s="445"/>
      <c r="AJ2" s="427">
        <v>1</v>
      </c>
      <c r="AK2" s="68"/>
      <c r="AL2" s="258"/>
      <c r="AM2" s="264" t="s">
        <v>5</v>
      </c>
      <c r="AN2" s="264" t="s">
        <v>6</v>
      </c>
      <c r="AO2" s="264" t="s">
        <v>130</v>
      </c>
      <c r="AP2" s="265" t="s">
        <v>130</v>
      </c>
    </row>
    <row r="3" spans="1:42" ht="15.75" customHeight="1">
      <c r="A3" s="71" t="s">
        <v>25</v>
      </c>
      <c r="B3" s="72" t="s">
        <v>26</v>
      </c>
      <c r="C3" s="73" t="s">
        <v>37</v>
      </c>
      <c r="D3" s="132" t="s">
        <v>11</v>
      </c>
      <c r="E3" s="74"/>
      <c r="F3" s="75" t="s">
        <v>1</v>
      </c>
      <c r="G3" s="76" t="s">
        <v>8</v>
      </c>
      <c r="H3" s="77" t="s">
        <v>65</v>
      </c>
      <c r="I3" s="77" t="s">
        <v>66</v>
      </c>
      <c r="J3" s="77" t="s">
        <v>67</v>
      </c>
      <c r="K3" s="76" t="s">
        <v>56</v>
      </c>
      <c r="L3" s="78" t="s">
        <v>140</v>
      </c>
      <c r="M3" s="78" t="s">
        <v>166</v>
      </c>
      <c r="N3" s="78" t="s">
        <v>145</v>
      </c>
      <c r="O3" s="78" t="s">
        <v>146</v>
      </c>
      <c r="P3" s="76" t="s">
        <v>9</v>
      </c>
      <c r="Q3" s="72" t="s">
        <v>10</v>
      </c>
      <c r="R3" s="231" t="s">
        <v>7</v>
      </c>
      <c r="S3" s="80"/>
      <c r="T3" s="81" t="s">
        <v>57</v>
      </c>
      <c r="U3" s="81" t="s">
        <v>58</v>
      </c>
      <c r="V3" s="82"/>
      <c r="W3" s="82"/>
      <c r="X3" s="82"/>
      <c r="Y3" s="430" t="s">
        <v>175</v>
      </c>
      <c r="Z3" s="431"/>
      <c r="AA3" s="431"/>
      <c r="AB3" s="431"/>
      <c r="AC3" s="432"/>
      <c r="AD3" s="80"/>
      <c r="AE3" s="81" t="s">
        <v>57</v>
      </c>
      <c r="AF3" s="81" t="s">
        <v>58</v>
      </c>
      <c r="AG3" s="333" t="s">
        <v>47</v>
      </c>
      <c r="AH3" s="460"/>
      <c r="AI3" s="462"/>
      <c r="AJ3" s="464"/>
      <c r="AK3" s="84"/>
      <c r="AL3" s="255" t="s">
        <v>2</v>
      </c>
      <c r="AM3" s="257">
        <f>H4+H8</f>
        <v>24</v>
      </c>
      <c r="AN3" s="257">
        <f>I4+I8</f>
        <v>2</v>
      </c>
      <c r="AO3" s="257">
        <f>J4+J8</f>
        <v>0</v>
      </c>
      <c r="AP3" s="259">
        <f>K4+K8</f>
        <v>3</v>
      </c>
    </row>
    <row r="4" spans="1:42" ht="15.75" customHeight="1">
      <c r="A4" s="87" t="str">
        <f>H1</f>
        <v>G</v>
      </c>
      <c r="B4" s="266" t="str">
        <f>IF(AM4=1,AM2,IF(AN4=1,AN2,IF(AO4=1,AO2,IF(AP4=1,AP2))))</f>
        <v>N2</v>
      </c>
      <c r="C4" s="88" t="str">
        <f>L1</f>
        <v>C6</v>
      </c>
      <c r="D4" s="89" t="s">
        <v>182</v>
      </c>
      <c r="E4" s="90" t="s">
        <v>2</v>
      </c>
      <c r="F4" s="91">
        <v>14</v>
      </c>
      <c r="G4" s="92">
        <f>F4-F5</f>
        <v>-1</v>
      </c>
      <c r="H4" s="93">
        <v>11</v>
      </c>
      <c r="I4" s="93">
        <v>0</v>
      </c>
      <c r="J4" s="93">
        <v>0</v>
      </c>
      <c r="K4" s="92">
        <f>F4-(H4+I4+J4)</f>
        <v>3</v>
      </c>
      <c r="L4" s="92">
        <f>H4+I4+J4</f>
        <v>11</v>
      </c>
      <c r="M4" s="94">
        <f>(J4/F4)</f>
        <v>0</v>
      </c>
      <c r="N4" s="94">
        <f>I4/F4</f>
        <v>0</v>
      </c>
      <c r="O4" s="94">
        <f>(H4/F4)</f>
        <v>0.7857142857142857</v>
      </c>
      <c r="P4" s="92">
        <f>F4+F5</f>
        <v>29</v>
      </c>
      <c r="Q4" s="95">
        <f>L4/P4</f>
        <v>0.3793103448275862</v>
      </c>
      <c r="R4" s="232">
        <f>IF(AND(A4="g",B4="n2"),VLOOKUP(Q4,vol,2),IF(AND(A4="g",B4="n1"),VLOOKUP(Q4,VO,2),IF(AND(A4="g",B4="NA"),VLOOKUP(Q4,VOO,2),IF(AND(A4="f",B4="n2"),VLOOKUP(Q4,VOLF,2),IF(AND(A4="f",B4="n1"),VLOOKUP(Q4,VOF,2),IF(AND(A4="f",B4="NA"),VLOOKUP(Q4,VOO,2)))))))</f>
        <v>15.5</v>
      </c>
      <c r="S4" s="97" t="s">
        <v>2</v>
      </c>
      <c r="T4" s="81">
        <f>R4</f>
        <v>15.5</v>
      </c>
      <c r="U4" s="81">
        <f>R8</f>
        <v>20</v>
      </c>
      <c r="V4" s="82"/>
      <c r="W4" s="82"/>
      <c r="X4" s="82"/>
      <c r="Y4" s="433">
        <f>((T4+U4)/40)*9</f>
        <v>7.9875</v>
      </c>
      <c r="Z4" s="434"/>
      <c r="AA4" s="434"/>
      <c r="AB4" s="434"/>
      <c r="AC4" s="435"/>
      <c r="AD4" s="97" t="s">
        <v>2</v>
      </c>
      <c r="AE4" s="98">
        <f>IF(A4="G",INDEX(Matrice_garçons,VLOOKUP(G4,NLigne_garçons,7),HLOOKUP(C4,NColonne_garçons,21)),INDEX(Matrice_filles,VLOOKUP(G4,NLigne_filles,8),HLOOKUP(C4,NColonne_filles,21)))</f>
        <v>17.5</v>
      </c>
      <c r="AF4" s="98">
        <f>IF(A8="G",INDEX(Matrice_garçons,VLOOKUP(G8,NLigne_garçons,7),HLOOKUP(C8,NColonne_garçons,21)),INDEX(Matrice_filles,VLOOKUP(G8,NLigne_filles,8),HLOOKUP(C8,NColonne_filles,21)))</f>
        <v>18</v>
      </c>
      <c r="AG4" s="99">
        <f>(AE4+AF4)/5.71</f>
        <v>6.217162872154115</v>
      </c>
      <c r="AH4" s="460"/>
      <c r="AI4" s="462"/>
      <c r="AJ4" s="464"/>
      <c r="AK4" s="84"/>
      <c r="AL4" s="255" t="s">
        <v>126</v>
      </c>
      <c r="AM4" s="257">
        <f>RANK(AM3,AM3:AP3)</f>
        <v>1</v>
      </c>
      <c r="AN4" s="257">
        <f>RANK(AN3,AM3:AP3)</f>
        <v>3</v>
      </c>
      <c r="AO4" s="257">
        <f>RANK(AO3,AM3:AP3)</f>
        <v>4</v>
      </c>
      <c r="AP4" s="259">
        <f>RANK(AP3,AM3:AP3)</f>
        <v>2</v>
      </c>
    </row>
    <row r="5" spans="1:42" ht="15.75" customHeight="1" thickBot="1">
      <c r="A5" s="109" t="str">
        <f>H1</f>
        <v>G</v>
      </c>
      <c r="B5" s="267" t="str">
        <f>IF(AM6=1,AM2,IF(AN6=1,AN2,IF(AO6=1,AO2,IF(AP6=1,AP2))))</f>
        <v>N2</v>
      </c>
      <c r="C5" s="110" t="str">
        <f>L1</f>
        <v>C6</v>
      </c>
      <c r="D5" s="111" t="s">
        <v>181</v>
      </c>
      <c r="E5" s="112" t="s">
        <v>3</v>
      </c>
      <c r="F5" s="113">
        <v>15</v>
      </c>
      <c r="G5" s="114">
        <f>F5-F4</f>
        <v>1</v>
      </c>
      <c r="H5" s="115">
        <v>11</v>
      </c>
      <c r="I5" s="115">
        <v>1</v>
      </c>
      <c r="J5" s="115">
        <v>1</v>
      </c>
      <c r="K5" s="114">
        <f>F5-(H5+I5+J5)</f>
        <v>2</v>
      </c>
      <c r="L5" s="114">
        <f>H5+I5+J5</f>
        <v>13</v>
      </c>
      <c r="M5" s="233">
        <f>(J5/F5)</f>
        <v>0.06666666666666667</v>
      </c>
      <c r="N5" s="233">
        <f>I5/F5</f>
        <v>0.06666666666666667</v>
      </c>
      <c r="O5" s="233">
        <f>(H5/F5)</f>
        <v>0.7333333333333333</v>
      </c>
      <c r="P5" s="114">
        <f>P4</f>
        <v>29</v>
      </c>
      <c r="Q5" s="116">
        <f>L5/P5</f>
        <v>0.4482758620689655</v>
      </c>
      <c r="R5" s="234">
        <f>IF(AND(A5="g",B5="n2"),VLOOKUP(Q5,vol,2),IF(AND(A5="g",B5="n1"),VLOOKUP(Q5,VO,2),IF(AND(A5="g",B5="NA"),VLOOKUP(Q5,VOO,2),IF(AND(A5="f",B5="n2"),VLOOKUP(Q5,VOLF,2),IF(AND(A5="f",B5="n1"),VLOOKUP(Q5,VOF,2),IF(AND(A5="f",B5="NA"),VLOOKUP(Q5,VOO,2)))))))</f>
        <v>18</v>
      </c>
      <c r="S5" s="97" t="s">
        <v>3</v>
      </c>
      <c r="T5" s="81">
        <f>R5</f>
        <v>18</v>
      </c>
      <c r="U5" s="81">
        <f>R9</f>
        <v>18</v>
      </c>
      <c r="V5" s="82"/>
      <c r="W5" s="82"/>
      <c r="X5" s="82"/>
      <c r="Y5" s="433">
        <f>((T5+U5)/40)*9</f>
        <v>8.1</v>
      </c>
      <c r="Z5" s="434"/>
      <c r="AA5" s="434"/>
      <c r="AB5" s="434"/>
      <c r="AC5" s="435"/>
      <c r="AD5" s="97" t="s">
        <v>3</v>
      </c>
      <c r="AE5" s="98">
        <f>IF(A5="G",INDEX(Matrice_garçons,VLOOKUP(G5,NLigne_garçons,7),HLOOKUP(C5,NColonne_garçons,21)),INDEX(Matrice_filles,VLOOKUP(G5,NLigne_filles,8),HLOOKUP(C5,NColonne_filles,21)))</f>
        <v>18</v>
      </c>
      <c r="AF5" s="98">
        <f>IF(A9="G",INDEX(Matrice_garçons,VLOOKUP(G9,NLigne_garçons,7),HLOOKUP(C9,NColonne_garçons,21)),INDEX(Matrice_filles,VLOOKUP(G9,NLigne_filles,8),HLOOKUP(C9,NColonne_filles,21)))</f>
        <v>17.5</v>
      </c>
      <c r="AG5" s="99">
        <f>(AE5+AF5)/5.71</f>
        <v>6.217162872154115</v>
      </c>
      <c r="AH5" s="461"/>
      <c r="AI5" s="463"/>
      <c r="AJ5" s="465"/>
      <c r="AK5" s="84"/>
      <c r="AL5" s="255" t="s">
        <v>3</v>
      </c>
      <c r="AM5" s="257">
        <f>H5+H9</f>
        <v>22</v>
      </c>
      <c r="AN5" s="257">
        <f>I5+I9</f>
        <v>1</v>
      </c>
      <c r="AO5" s="257">
        <f>J5+J9</f>
        <v>3</v>
      </c>
      <c r="AP5" s="259">
        <f>K5+K9</f>
        <v>3</v>
      </c>
    </row>
    <row r="6" spans="19:42" ht="15.75" customHeight="1" thickBot="1">
      <c r="S6" s="376" t="s">
        <v>62</v>
      </c>
      <c r="T6" s="377"/>
      <c r="U6" s="377"/>
      <c r="V6" s="377"/>
      <c r="W6" s="377"/>
      <c r="X6" s="377"/>
      <c r="Y6" s="377"/>
      <c r="Z6" s="377"/>
      <c r="AA6" s="377"/>
      <c r="AB6" s="377"/>
      <c r="AC6" s="377"/>
      <c r="AD6" s="378"/>
      <c r="AE6" s="457" t="s">
        <v>46</v>
      </c>
      <c r="AF6" s="422"/>
      <c r="AG6" s="425" t="s">
        <v>175</v>
      </c>
      <c r="AH6" s="425" t="s">
        <v>47</v>
      </c>
      <c r="AI6" s="415" t="s">
        <v>176</v>
      </c>
      <c r="AJ6" s="417" t="s">
        <v>23</v>
      </c>
      <c r="AL6" s="256" t="s">
        <v>126</v>
      </c>
      <c r="AM6" s="260">
        <f>RANK(AM5,AM5:AP5)</f>
        <v>1</v>
      </c>
      <c r="AN6" s="260">
        <f>RANK(AN5,AM5:AP5)</f>
        <v>4</v>
      </c>
      <c r="AO6" s="260">
        <f>RANK(AO5,AM5:AP5)</f>
        <v>2</v>
      </c>
      <c r="AP6" s="260">
        <f>RANK(AP5,AM5:AP5)</f>
        <v>2</v>
      </c>
    </row>
    <row r="7" spans="1:42" ht="15.75" customHeight="1">
      <c r="A7" s="100" t="s">
        <v>25</v>
      </c>
      <c r="B7" s="76" t="s">
        <v>26</v>
      </c>
      <c r="C7" s="73" t="s">
        <v>37</v>
      </c>
      <c r="D7" s="133" t="s">
        <v>12</v>
      </c>
      <c r="E7" s="101"/>
      <c r="F7" s="75" t="s">
        <v>1</v>
      </c>
      <c r="G7" s="76" t="s">
        <v>8</v>
      </c>
      <c r="H7" s="77" t="s">
        <v>65</v>
      </c>
      <c r="I7" s="77" t="s">
        <v>66</v>
      </c>
      <c r="J7" s="77" t="s">
        <v>67</v>
      </c>
      <c r="K7" s="76" t="s">
        <v>56</v>
      </c>
      <c r="L7" s="78" t="s">
        <v>140</v>
      </c>
      <c r="M7" s="78" t="s">
        <v>166</v>
      </c>
      <c r="N7" s="78" t="s">
        <v>145</v>
      </c>
      <c r="O7" s="78" t="s">
        <v>146</v>
      </c>
      <c r="P7" s="73" t="s">
        <v>9</v>
      </c>
      <c r="Q7" s="102" t="s">
        <v>10</v>
      </c>
      <c r="R7" s="231" t="s">
        <v>7</v>
      </c>
      <c r="S7" s="80"/>
      <c r="T7" s="90" t="s">
        <v>167</v>
      </c>
      <c r="U7" s="90" t="s">
        <v>7</v>
      </c>
      <c r="V7" s="90"/>
      <c r="W7" s="90"/>
      <c r="X7" s="90"/>
      <c r="Y7" s="90" t="s">
        <v>168</v>
      </c>
      <c r="Z7" s="90"/>
      <c r="AA7" s="90"/>
      <c r="AB7" s="90"/>
      <c r="AC7" s="130" t="s">
        <v>7</v>
      </c>
      <c r="AD7" s="334" t="s">
        <v>176</v>
      </c>
      <c r="AE7" s="458"/>
      <c r="AF7" s="424"/>
      <c r="AG7" s="426"/>
      <c r="AH7" s="426"/>
      <c r="AI7" s="416"/>
      <c r="AJ7" s="418"/>
      <c r="AL7" s="275"/>
      <c r="AM7" s="63"/>
      <c r="AN7" s="63"/>
      <c r="AO7" s="63"/>
      <c r="AP7" s="63"/>
    </row>
    <row r="8" spans="1:42" ht="15.75" customHeight="1">
      <c r="A8" s="87" t="str">
        <f>A4</f>
        <v>G</v>
      </c>
      <c r="B8" s="88" t="str">
        <f>B4</f>
        <v>N2</v>
      </c>
      <c r="C8" s="88" t="str">
        <f>C5</f>
        <v>C6</v>
      </c>
      <c r="D8" s="108" t="str">
        <f>D4</f>
        <v>RIBES</v>
      </c>
      <c r="E8" s="90" t="s">
        <v>2</v>
      </c>
      <c r="F8" s="91">
        <v>15</v>
      </c>
      <c r="G8" s="92">
        <f>F8-F9</f>
        <v>1</v>
      </c>
      <c r="H8" s="93">
        <v>13</v>
      </c>
      <c r="I8" s="93">
        <v>2</v>
      </c>
      <c r="J8" s="93">
        <v>0</v>
      </c>
      <c r="K8" s="92">
        <f>F8-(H8+I8+J8)</f>
        <v>0</v>
      </c>
      <c r="L8" s="92">
        <f>H8+I8+J8</f>
        <v>15</v>
      </c>
      <c r="M8" s="94">
        <f>(J8/F8)</f>
        <v>0</v>
      </c>
      <c r="N8" s="94">
        <f>I8/F8</f>
        <v>0.13333333333333333</v>
      </c>
      <c r="O8" s="94">
        <f>(H8/F8)</f>
        <v>0.8666666666666667</v>
      </c>
      <c r="P8" s="92">
        <f>F8+F9</f>
        <v>29</v>
      </c>
      <c r="Q8" s="95">
        <f>L8/P8</f>
        <v>0.5172413793103449</v>
      </c>
      <c r="R8" s="232">
        <f>IF(AND(A8="g",B8="n2"),VLOOKUP(Q8,vol,2),IF(AND(A8="g",B8="n1"),VLOOKUP(Q8,VO,2),IF(AND(A8="g",B8="NA"),VLOOKUP(Q8,VOO,2),IF(AND(A8="f",B8="n2"),VLOOKUP(Q8,VOLF,2),IF(AND(A8="f",B8="n1"),VLOOKUP(Q8,VOF,2),IF(AND(A8="f",B8="NA"),VLOOKUP(Q8,VOO,2)))))))</f>
        <v>20</v>
      </c>
      <c r="S8" s="97" t="s">
        <v>2</v>
      </c>
      <c r="T8" s="117" t="s">
        <v>147</v>
      </c>
      <c r="U8" s="118">
        <f>MAX(V8:X8)</f>
        <v>4</v>
      </c>
      <c r="V8" s="119" t="b">
        <f>IF(T8="P",VLOOKUP(M4,'BAREMES TT'!$AI$4:$AL$25,2))</f>
        <v>0</v>
      </c>
      <c r="W8" s="119" t="b">
        <f>IF(T8="F",VLOOKUP(N4,'BAREMES TT'!$AI$4:$AL$25,3))</f>
        <v>0</v>
      </c>
      <c r="X8" s="119">
        <f>IF(T8="E",VLOOKUP(O4,'BAREMES TT'!$AI$4:$AL$25,4))</f>
        <v>4</v>
      </c>
      <c r="Y8" s="117" t="s">
        <v>147</v>
      </c>
      <c r="Z8" s="119" t="b">
        <f>IF(Y8="P",VLOOKUP(M8,'BAREMES TT'!$AI$4:$AL$25,2))</f>
        <v>0</v>
      </c>
      <c r="AA8" s="119" t="b">
        <f>IF(Y8="F",VLOOKUP(N8,'BAREMES TT'!$AI$4:$AL$25,3))</f>
        <v>0</v>
      </c>
      <c r="AB8" s="119">
        <f>IF(Y8="E",VLOOKUP(O8,'BAREMES TT'!$AI$4:$AL$25,4))</f>
        <v>4</v>
      </c>
      <c r="AC8" s="118">
        <f>MAX(Z8:AB8)</f>
        <v>4</v>
      </c>
      <c r="AD8" s="131">
        <f>(AC8+U8)/2</f>
        <v>4</v>
      </c>
      <c r="AE8" s="455" t="str">
        <f>D4</f>
        <v>RIBES</v>
      </c>
      <c r="AF8" s="420"/>
      <c r="AG8" s="134">
        <f>Y4</f>
        <v>7.9875</v>
      </c>
      <c r="AH8" s="134">
        <f>AG4</f>
        <v>6.217162872154115</v>
      </c>
      <c r="AI8" s="135">
        <f>AD8</f>
        <v>4</v>
      </c>
      <c r="AJ8" s="140">
        <f>AG8+AH8+AI8</f>
        <v>18.204662872154117</v>
      </c>
      <c r="AL8" s="275"/>
      <c r="AM8" s="63"/>
      <c r="AN8" s="63"/>
      <c r="AO8" s="63"/>
      <c r="AP8" s="63"/>
    </row>
    <row r="9" spans="1:38" ht="15.75" customHeight="1" thickBot="1">
      <c r="A9" s="109" t="str">
        <f>A5</f>
        <v>G</v>
      </c>
      <c r="B9" s="110" t="str">
        <f>B5</f>
        <v>N2</v>
      </c>
      <c r="C9" s="110" t="str">
        <f>C5</f>
        <v>C6</v>
      </c>
      <c r="D9" s="122" t="str">
        <f>D5</f>
        <v>ROSAIRE</v>
      </c>
      <c r="E9" s="112" t="s">
        <v>3</v>
      </c>
      <c r="F9" s="113">
        <v>14</v>
      </c>
      <c r="G9" s="114">
        <f>F9-F8</f>
        <v>-1</v>
      </c>
      <c r="H9" s="115">
        <v>11</v>
      </c>
      <c r="I9" s="115">
        <v>0</v>
      </c>
      <c r="J9" s="115">
        <v>2</v>
      </c>
      <c r="K9" s="114">
        <f>F9-(H9+I9+J9)</f>
        <v>1</v>
      </c>
      <c r="L9" s="114">
        <f>H9+I9+J9</f>
        <v>13</v>
      </c>
      <c r="M9" s="233">
        <f>(J9/F9)</f>
        <v>0.14285714285714285</v>
      </c>
      <c r="N9" s="233">
        <f>I9/F9</f>
        <v>0</v>
      </c>
      <c r="O9" s="233">
        <f>(H9/F9)</f>
        <v>0.7857142857142857</v>
      </c>
      <c r="P9" s="114">
        <f>P8</f>
        <v>29</v>
      </c>
      <c r="Q9" s="116">
        <f>L9/P9</f>
        <v>0.4482758620689655</v>
      </c>
      <c r="R9" s="234">
        <f>IF(AND(A9="g",B9="n2"),VLOOKUP(Q9,vol,2),IF(AND(A9="g",B9="n1"),VLOOKUP(Q9,VO,2),IF(AND(A9="g",B9="NA"),VLOOKUP(Q9,VOO,2),IF(AND(A9="f",B9="n2"),VLOOKUP(Q9,VOLF,2),IF(AND(A9="f",B9="n1"),VLOOKUP(Q9,VOF,2),IF(AND(A9="f",B9="NA"),VLOOKUP(Q9,VOO,2)))))))</f>
        <v>18</v>
      </c>
      <c r="S9" s="106" t="s">
        <v>3</v>
      </c>
      <c r="T9" s="123" t="s">
        <v>147</v>
      </c>
      <c r="U9" s="124">
        <f>MAX(V9:X9)</f>
        <v>4</v>
      </c>
      <c r="V9" s="125" t="b">
        <f>IF(T9="P",VLOOKUP(M5,'BAREMES TT'!$AI$4:$AL$25,2))</f>
        <v>0</v>
      </c>
      <c r="W9" s="125" t="b">
        <f>IF(T9="F",VLOOKUP(N5,'BAREMES TT'!$AI$5:$AL$26,3))</f>
        <v>0</v>
      </c>
      <c r="X9" s="125">
        <f>IF(T9="E",VLOOKUP(O5,'BAREMES TT'!$AI$4:$AL$25,4))</f>
        <v>4</v>
      </c>
      <c r="Y9" s="123" t="s">
        <v>147</v>
      </c>
      <c r="Z9" s="125" t="b">
        <f>IF(Y9="P",VLOOKUP(M9,'BAREMES TT'!$AI$4:$AL$25,2))</f>
        <v>0</v>
      </c>
      <c r="AA9" s="125" t="b">
        <f>IF(Y9="F",VLOOKUP(N9,'BAREMES TT'!$AI$4:$AL$25,3))</f>
        <v>0</v>
      </c>
      <c r="AB9" s="125">
        <f>IF(Y9="E",VLOOKUP(O9,'BAREMES TT'!$AI$4:$AL$25,4))</f>
        <v>4</v>
      </c>
      <c r="AC9" s="124">
        <f>MAX(Z9:AB9)</f>
        <v>4</v>
      </c>
      <c r="AD9" s="126">
        <f>(AC9+U9)/2</f>
        <v>4</v>
      </c>
      <c r="AE9" s="456" t="str">
        <f>D5</f>
        <v>ROSAIRE</v>
      </c>
      <c r="AF9" s="414"/>
      <c r="AG9" s="136">
        <f>Y5</f>
        <v>8.1</v>
      </c>
      <c r="AH9" s="136">
        <f>AG5</f>
        <v>6.217162872154115</v>
      </c>
      <c r="AI9" s="137">
        <f>AD9</f>
        <v>4</v>
      </c>
      <c r="AJ9" s="141">
        <f>AG9+AH9+AI9</f>
        <v>18.317162872154114</v>
      </c>
      <c r="AL9" s="121"/>
    </row>
    <row r="10" ht="15.75" thickBot="1">
      <c r="AI10" s="63"/>
    </row>
    <row r="11" spans="1:36" ht="34.5" customHeight="1" thickBot="1">
      <c r="A11" s="366" t="s">
        <v>45</v>
      </c>
      <c r="B11" s="367"/>
      <c r="C11" s="367"/>
      <c r="D11" s="367"/>
      <c r="E11" s="367"/>
      <c r="F11" s="368"/>
      <c r="G11" s="142" t="s">
        <v>79</v>
      </c>
      <c r="H11" s="143" t="s">
        <v>19</v>
      </c>
      <c r="I11" s="268"/>
      <c r="J11" s="448" t="s">
        <v>63</v>
      </c>
      <c r="K11" s="449"/>
      <c r="L11" s="143" t="s">
        <v>39</v>
      </c>
      <c r="M11" s="59"/>
      <c r="N11" s="59"/>
      <c r="O11" s="59"/>
      <c r="Q11" s="450" t="s">
        <v>108</v>
      </c>
      <c r="R11" s="451"/>
      <c r="S11" s="451"/>
      <c r="T11" s="451"/>
      <c r="U11" s="451"/>
      <c r="V11" s="451"/>
      <c r="W11" s="451"/>
      <c r="X11" s="451"/>
      <c r="Y11" s="452"/>
      <c r="Z11" s="61"/>
      <c r="AA11" s="61"/>
      <c r="AB11" s="61"/>
      <c r="AD11" s="453"/>
      <c r="AE11" s="453"/>
      <c r="AF11" s="454"/>
      <c r="AG11" s="454"/>
      <c r="AH11" s="454"/>
      <c r="AI11" s="454"/>
      <c r="AJ11" s="454"/>
    </row>
    <row r="12" spans="1:42" ht="15.75" customHeight="1" thickBot="1">
      <c r="A12" s="62" t="s">
        <v>24</v>
      </c>
      <c r="B12" s="63"/>
      <c r="C12" s="63"/>
      <c r="D12" s="127"/>
      <c r="E12" s="63"/>
      <c r="F12" s="63"/>
      <c r="G12" s="64"/>
      <c r="H12" s="65">
        <v>1</v>
      </c>
      <c r="I12" s="65">
        <v>2</v>
      </c>
      <c r="J12" s="65">
        <v>3</v>
      </c>
      <c r="K12" s="66"/>
      <c r="L12" s="67" t="s">
        <v>0</v>
      </c>
      <c r="M12" s="67"/>
      <c r="N12" s="67"/>
      <c r="O12" s="67"/>
      <c r="P12" s="63"/>
      <c r="Q12" s="63"/>
      <c r="R12" s="63"/>
      <c r="S12" s="436" t="s">
        <v>61</v>
      </c>
      <c r="T12" s="437"/>
      <c r="U12" s="437"/>
      <c r="V12" s="437"/>
      <c r="W12" s="437"/>
      <c r="X12" s="437"/>
      <c r="Y12" s="437"/>
      <c r="Z12" s="437"/>
      <c r="AA12" s="437"/>
      <c r="AB12" s="437"/>
      <c r="AC12" s="438"/>
      <c r="AD12" s="439" t="s">
        <v>60</v>
      </c>
      <c r="AE12" s="440"/>
      <c r="AF12" s="440"/>
      <c r="AG12" s="441"/>
      <c r="AH12" s="459"/>
      <c r="AI12" s="445"/>
      <c r="AJ12" s="427">
        <v>2</v>
      </c>
      <c r="AK12" s="68"/>
      <c r="AL12" s="258"/>
      <c r="AM12" s="264" t="s">
        <v>5</v>
      </c>
      <c r="AN12" s="264" t="s">
        <v>6</v>
      </c>
      <c r="AO12" s="264" t="s">
        <v>130</v>
      </c>
      <c r="AP12" s="265" t="s">
        <v>130</v>
      </c>
    </row>
    <row r="13" spans="1:42" ht="15.75" customHeight="1">
      <c r="A13" s="71" t="s">
        <v>25</v>
      </c>
      <c r="B13" s="72" t="s">
        <v>26</v>
      </c>
      <c r="C13" s="73" t="s">
        <v>37</v>
      </c>
      <c r="D13" s="132" t="s">
        <v>11</v>
      </c>
      <c r="E13" s="74"/>
      <c r="F13" s="75" t="s">
        <v>1</v>
      </c>
      <c r="G13" s="76" t="s">
        <v>8</v>
      </c>
      <c r="H13" s="77" t="s">
        <v>65</v>
      </c>
      <c r="I13" s="77" t="s">
        <v>66</v>
      </c>
      <c r="J13" s="77" t="s">
        <v>67</v>
      </c>
      <c r="K13" s="76" t="s">
        <v>56</v>
      </c>
      <c r="L13" s="78" t="s">
        <v>140</v>
      </c>
      <c r="M13" s="78" t="s">
        <v>166</v>
      </c>
      <c r="N13" s="78" t="s">
        <v>145</v>
      </c>
      <c r="O13" s="78" t="s">
        <v>146</v>
      </c>
      <c r="P13" s="76" t="s">
        <v>9</v>
      </c>
      <c r="Q13" s="72" t="s">
        <v>10</v>
      </c>
      <c r="R13" s="231" t="s">
        <v>7</v>
      </c>
      <c r="S13" s="80"/>
      <c r="T13" s="81" t="s">
        <v>57</v>
      </c>
      <c r="U13" s="81" t="s">
        <v>58</v>
      </c>
      <c r="V13" s="82"/>
      <c r="W13" s="82"/>
      <c r="X13" s="82"/>
      <c r="Y13" s="430" t="s">
        <v>175</v>
      </c>
      <c r="Z13" s="431"/>
      <c r="AA13" s="431"/>
      <c r="AB13" s="431"/>
      <c r="AC13" s="432"/>
      <c r="AD13" s="80"/>
      <c r="AE13" s="81" t="s">
        <v>57</v>
      </c>
      <c r="AF13" s="81" t="s">
        <v>58</v>
      </c>
      <c r="AG13" s="333" t="s">
        <v>47</v>
      </c>
      <c r="AH13" s="460"/>
      <c r="AI13" s="462"/>
      <c r="AJ13" s="464"/>
      <c r="AK13" s="84"/>
      <c r="AL13" s="255" t="s">
        <v>2</v>
      </c>
      <c r="AM13" s="257">
        <f>H14+H18</f>
        <v>0</v>
      </c>
      <c r="AN13" s="257">
        <f>I14+I18</f>
        <v>0</v>
      </c>
      <c r="AO13" s="257">
        <f>J14+J18</f>
        <v>0</v>
      </c>
      <c r="AP13" s="259">
        <f>K14+K18</f>
        <v>0</v>
      </c>
    </row>
    <row r="14" spans="1:42" ht="15.75" customHeight="1">
      <c r="A14" s="87" t="str">
        <f>H11</f>
        <v>G</v>
      </c>
      <c r="B14" s="266" t="str">
        <f>IF(AM14=1,AM12,IF(AN14=1,AN12,IF(AO14=1,AO12,IF(AP14=1,AP12))))</f>
        <v>N2</v>
      </c>
      <c r="C14" s="88" t="str">
        <f>L11</f>
        <v>C6</v>
      </c>
      <c r="D14" s="89" t="s">
        <v>181</v>
      </c>
      <c r="E14" s="90" t="s">
        <v>2</v>
      </c>
      <c r="F14" s="91"/>
      <c r="G14" s="92">
        <f>F14-F15</f>
        <v>0</v>
      </c>
      <c r="H14" s="93"/>
      <c r="I14" s="93"/>
      <c r="J14" s="93"/>
      <c r="K14" s="92">
        <f>F14-(H14+I14+J14)</f>
        <v>0</v>
      </c>
      <c r="L14" s="92">
        <f>H14+I14+J14</f>
        <v>0</v>
      </c>
      <c r="M14" s="94" t="e">
        <f>(J14/F14)</f>
        <v>#DIV/0!</v>
      </c>
      <c r="N14" s="94" t="e">
        <f>I14/F14</f>
        <v>#DIV/0!</v>
      </c>
      <c r="O14" s="94" t="e">
        <f>(H14/F14)</f>
        <v>#DIV/0!</v>
      </c>
      <c r="P14" s="92">
        <f>F14+F15</f>
        <v>0</v>
      </c>
      <c r="Q14" s="95" t="e">
        <f>L14/P14</f>
        <v>#DIV/0!</v>
      </c>
      <c r="R14" s="232" t="e">
        <f>IF(AND(A14="g",B14="n2"),VLOOKUP(Q14,vol,2),IF(AND(A14="g",B14="n1"),VLOOKUP(Q14,VO,2),IF(AND(A14="g",B14="NA"),VLOOKUP(Q14,VOO,2),IF(AND(A14="f",B14="n2"),VLOOKUP(Q14,VOLF,2),IF(AND(A14="f",B14="n1"),VLOOKUP(Q14,VOF,2),IF(AND(A14="f",B14="NA"),VLOOKUP(Q14,VOO,2)))))))</f>
        <v>#DIV/0!</v>
      </c>
      <c r="S14" s="97" t="s">
        <v>2</v>
      </c>
      <c r="T14" s="81" t="e">
        <f>R14</f>
        <v>#DIV/0!</v>
      </c>
      <c r="U14" s="81" t="e">
        <f>R18</f>
        <v>#DIV/0!</v>
      </c>
      <c r="V14" s="82"/>
      <c r="W14" s="82"/>
      <c r="X14" s="82"/>
      <c r="Y14" s="433" t="e">
        <f>((T14+U14)/40)*9</f>
        <v>#DIV/0!</v>
      </c>
      <c r="Z14" s="434"/>
      <c r="AA14" s="434"/>
      <c r="AB14" s="434"/>
      <c r="AC14" s="435"/>
      <c r="AD14" s="97" t="s">
        <v>2</v>
      </c>
      <c r="AE14" s="98">
        <f>IF(A14="G",INDEX(Matrice_garçons,VLOOKUP(G14,NLigne_garçons,7),HLOOKUP(C14,NColonne_garçons,21)),INDEX(Matrice_filles,VLOOKUP(G14,NLigne_filles,8),HLOOKUP(C14,NColonne_filles,21)))</f>
        <v>17.5</v>
      </c>
      <c r="AF14" s="98">
        <f>IF(A18="G",INDEX(Matrice_garçons,VLOOKUP(G18,NLigne_garçons,7),HLOOKUP(C18,NColonne_garçons,21)),INDEX(Matrice_filles,VLOOKUP(G18,NLigne_filles,8),HLOOKUP(C18,NColonne_filles,21)))</f>
        <v>17.5</v>
      </c>
      <c r="AG14" s="99">
        <f>(AE14+AF14)/5.71</f>
        <v>6.129597197898424</v>
      </c>
      <c r="AH14" s="460"/>
      <c r="AI14" s="462"/>
      <c r="AJ14" s="464"/>
      <c r="AK14" s="84"/>
      <c r="AL14" s="255" t="s">
        <v>126</v>
      </c>
      <c r="AM14" s="257">
        <f>RANK(AM13,AM13:AP13)</f>
        <v>1</v>
      </c>
      <c r="AN14" s="257">
        <f>RANK(AN13,AM13:AP13)</f>
        <v>1</v>
      </c>
      <c r="AO14" s="257">
        <f>RANK(AO13,AM13:AP13)</f>
        <v>1</v>
      </c>
      <c r="AP14" s="259">
        <f>RANK(AP13,AM13:AP13)</f>
        <v>1</v>
      </c>
    </row>
    <row r="15" spans="1:42" ht="15.75" customHeight="1" thickBot="1">
      <c r="A15" s="109" t="str">
        <f>H11</f>
        <v>G</v>
      </c>
      <c r="B15" s="267" t="str">
        <f>IF(AM16=1,AM12,IF(AN16=1,AN12,IF(AO16=1,AO12,IF(AP16=1,AP12))))</f>
        <v>N2</v>
      </c>
      <c r="C15" s="110" t="str">
        <f>L11</f>
        <v>C6</v>
      </c>
      <c r="D15" s="111" t="s">
        <v>183</v>
      </c>
      <c r="E15" s="112" t="s">
        <v>3</v>
      </c>
      <c r="F15" s="113"/>
      <c r="G15" s="114">
        <f>F15-F14</f>
        <v>0</v>
      </c>
      <c r="H15" s="115"/>
      <c r="I15" s="115"/>
      <c r="J15" s="115"/>
      <c r="K15" s="114">
        <f>F15-(H15+I15+J15)</f>
        <v>0</v>
      </c>
      <c r="L15" s="114">
        <f>H15+I15+J15</f>
        <v>0</v>
      </c>
      <c r="M15" s="233" t="e">
        <f>(J15/F15)</f>
        <v>#DIV/0!</v>
      </c>
      <c r="N15" s="233" t="e">
        <f>I15/F15</f>
        <v>#DIV/0!</v>
      </c>
      <c r="O15" s="233" t="e">
        <f>(H15/F15)</f>
        <v>#DIV/0!</v>
      </c>
      <c r="P15" s="114">
        <f>P14</f>
        <v>0</v>
      </c>
      <c r="Q15" s="116" t="e">
        <f>L15/P15</f>
        <v>#DIV/0!</v>
      </c>
      <c r="R15" s="234" t="e">
        <f>IF(AND(A15="g",B15="n2"),VLOOKUP(Q15,vol,2),IF(AND(A15="g",B15="n1"),VLOOKUP(Q15,VO,2),IF(AND(A15="g",B15="NA"),VLOOKUP(Q15,VOO,2),IF(AND(A15="f",B15="n2"),VLOOKUP(Q15,VOLF,2),IF(AND(A15="f",B15="n1"),VLOOKUP(Q15,VOF,2),IF(AND(A15="f",B15="NA"),VLOOKUP(Q15,VOO,2)))))))</f>
        <v>#DIV/0!</v>
      </c>
      <c r="S15" s="97" t="s">
        <v>3</v>
      </c>
      <c r="T15" s="81" t="e">
        <f>R15</f>
        <v>#DIV/0!</v>
      </c>
      <c r="U15" s="81" t="e">
        <f>R19</f>
        <v>#DIV/0!</v>
      </c>
      <c r="V15" s="82"/>
      <c r="W15" s="82"/>
      <c r="X15" s="82"/>
      <c r="Y15" s="433" t="e">
        <f>((T15+U15)/40)*9</f>
        <v>#DIV/0!</v>
      </c>
      <c r="Z15" s="434"/>
      <c r="AA15" s="434"/>
      <c r="AB15" s="434"/>
      <c r="AC15" s="435"/>
      <c r="AD15" s="97" t="s">
        <v>3</v>
      </c>
      <c r="AE15" s="98">
        <f>IF(A15="G",INDEX(Matrice_garçons,VLOOKUP(G15,NLigne_garçons,7),HLOOKUP(C15,NColonne_garçons,21)),INDEX(Matrice_filles,VLOOKUP(G15,NLigne_filles,8),HLOOKUP(C15,NColonne_filles,21)))</f>
        <v>17.5</v>
      </c>
      <c r="AF15" s="98">
        <f>IF(A19="G",INDEX(Matrice_garçons,VLOOKUP(G19,NLigne_garçons,7),HLOOKUP(C19,NColonne_garçons,21)),INDEX(Matrice_filles,VLOOKUP(G19,NLigne_filles,8),HLOOKUP(C19,NColonne_filles,21)))</f>
        <v>17.5</v>
      </c>
      <c r="AG15" s="99">
        <f>(AE15+AF15)/5.71</f>
        <v>6.129597197898424</v>
      </c>
      <c r="AH15" s="461"/>
      <c r="AI15" s="463"/>
      <c r="AJ15" s="465"/>
      <c r="AK15" s="84"/>
      <c r="AL15" s="255" t="s">
        <v>3</v>
      </c>
      <c r="AM15" s="257">
        <f>H15+H19</f>
        <v>0</v>
      </c>
      <c r="AN15" s="257">
        <f>I15+I19</f>
        <v>0</v>
      </c>
      <c r="AO15" s="257">
        <f>J15+J19</f>
        <v>0</v>
      </c>
      <c r="AP15" s="259">
        <f>K15+K19</f>
        <v>0</v>
      </c>
    </row>
    <row r="16" spans="19:42" ht="15.75" customHeight="1" thickBot="1">
      <c r="S16" s="376" t="s">
        <v>62</v>
      </c>
      <c r="T16" s="377"/>
      <c r="U16" s="377"/>
      <c r="V16" s="377"/>
      <c r="W16" s="377"/>
      <c r="X16" s="377"/>
      <c r="Y16" s="377"/>
      <c r="Z16" s="377"/>
      <c r="AA16" s="377"/>
      <c r="AB16" s="377"/>
      <c r="AC16" s="377"/>
      <c r="AD16" s="378"/>
      <c r="AE16" s="457" t="s">
        <v>46</v>
      </c>
      <c r="AF16" s="422"/>
      <c r="AG16" s="425" t="s">
        <v>175</v>
      </c>
      <c r="AH16" s="425" t="s">
        <v>47</v>
      </c>
      <c r="AI16" s="415" t="s">
        <v>176</v>
      </c>
      <c r="AJ16" s="417" t="s">
        <v>23</v>
      </c>
      <c r="AL16" s="256" t="s">
        <v>126</v>
      </c>
      <c r="AM16" s="260">
        <f>RANK(AM15,AM15:AP15)</f>
        <v>1</v>
      </c>
      <c r="AN16" s="260">
        <f>RANK(AN15,AM15:AP15)</f>
        <v>1</v>
      </c>
      <c r="AO16" s="260">
        <f>RANK(AO15,AM15:AP15)</f>
        <v>1</v>
      </c>
      <c r="AP16" s="260">
        <f>RANK(AP15,AM15:AP15)</f>
        <v>1</v>
      </c>
    </row>
    <row r="17" spans="1:42" ht="15.75" customHeight="1">
      <c r="A17" s="100" t="s">
        <v>25</v>
      </c>
      <c r="B17" s="76" t="s">
        <v>26</v>
      </c>
      <c r="C17" s="73" t="s">
        <v>37</v>
      </c>
      <c r="D17" s="133" t="s">
        <v>12</v>
      </c>
      <c r="E17" s="101"/>
      <c r="F17" s="75" t="s">
        <v>1</v>
      </c>
      <c r="G17" s="76" t="s">
        <v>8</v>
      </c>
      <c r="H17" s="77" t="s">
        <v>65</v>
      </c>
      <c r="I17" s="77" t="s">
        <v>66</v>
      </c>
      <c r="J17" s="77" t="s">
        <v>67</v>
      </c>
      <c r="K17" s="76" t="s">
        <v>56</v>
      </c>
      <c r="L17" s="78" t="s">
        <v>140</v>
      </c>
      <c r="M17" s="78" t="s">
        <v>166</v>
      </c>
      <c r="N17" s="78" t="s">
        <v>145</v>
      </c>
      <c r="O17" s="78" t="s">
        <v>146</v>
      </c>
      <c r="P17" s="73" t="s">
        <v>9</v>
      </c>
      <c r="Q17" s="102" t="s">
        <v>10</v>
      </c>
      <c r="R17" s="231" t="s">
        <v>7</v>
      </c>
      <c r="S17" s="80"/>
      <c r="T17" s="90" t="s">
        <v>167</v>
      </c>
      <c r="U17" s="90" t="s">
        <v>7</v>
      </c>
      <c r="V17" s="90"/>
      <c r="W17" s="90"/>
      <c r="X17" s="90"/>
      <c r="Y17" s="90" t="s">
        <v>168</v>
      </c>
      <c r="Z17" s="90"/>
      <c r="AA17" s="90"/>
      <c r="AB17" s="90"/>
      <c r="AC17" s="130" t="s">
        <v>7</v>
      </c>
      <c r="AD17" s="334" t="s">
        <v>176</v>
      </c>
      <c r="AE17" s="458"/>
      <c r="AF17" s="424"/>
      <c r="AG17" s="426"/>
      <c r="AH17" s="426"/>
      <c r="AI17" s="416"/>
      <c r="AJ17" s="418"/>
      <c r="AL17" s="275"/>
      <c r="AM17" s="63"/>
      <c r="AN17" s="63"/>
      <c r="AO17" s="63"/>
      <c r="AP17" s="63"/>
    </row>
    <row r="18" spans="1:42" ht="15.75" customHeight="1">
      <c r="A18" s="87" t="str">
        <f>A14</f>
        <v>G</v>
      </c>
      <c r="B18" s="88" t="str">
        <f>B14</f>
        <v>N2</v>
      </c>
      <c r="C18" s="88" t="str">
        <f>C15</f>
        <v>C6</v>
      </c>
      <c r="D18" s="108" t="str">
        <f>D14</f>
        <v>ROSAIRE</v>
      </c>
      <c r="E18" s="90" t="s">
        <v>2</v>
      </c>
      <c r="F18" s="91"/>
      <c r="G18" s="92">
        <f>F18-F19</f>
        <v>0</v>
      </c>
      <c r="H18" s="93"/>
      <c r="I18" s="93"/>
      <c r="J18" s="93"/>
      <c r="K18" s="92">
        <f>F18-(H18+I18+J18)</f>
        <v>0</v>
      </c>
      <c r="L18" s="92">
        <f>H18+I18+J18</f>
        <v>0</v>
      </c>
      <c r="M18" s="94" t="e">
        <f>(J18/F18)</f>
        <v>#DIV/0!</v>
      </c>
      <c r="N18" s="94" t="e">
        <f>I18/F18</f>
        <v>#DIV/0!</v>
      </c>
      <c r="O18" s="94" t="e">
        <f>(H18/F18)</f>
        <v>#DIV/0!</v>
      </c>
      <c r="P18" s="92">
        <f>F18+F19</f>
        <v>0</v>
      </c>
      <c r="Q18" s="95" t="e">
        <f>L18/P18</f>
        <v>#DIV/0!</v>
      </c>
      <c r="R18" s="232" t="e">
        <f>IF(AND(A18="g",B18="n2"),VLOOKUP(Q18,vol,2),IF(AND(A18="g",B18="n1"),VLOOKUP(Q18,VO,2),IF(AND(A18="g",B18="NA"),VLOOKUP(Q18,VOO,2),IF(AND(A18="f",B18="n2"),VLOOKUP(Q18,VOLF,2),IF(AND(A18="f",B18="n1"),VLOOKUP(Q18,VOF,2),IF(AND(A18="f",B18="NA"),VLOOKUP(Q18,VOO,2)))))))</f>
        <v>#DIV/0!</v>
      </c>
      <c r="S18" s="97" t="s">
        <v>2</v>
      </c>
      <c r="T18" s="117"/>
      <c r="U18" s="118">
        <f>MAX(V18:X18)</f>
        <v>0</v>
      </c>
      <c r="V18" s="119" t="b">
        <f>IF(T18="P",VLOOKUP(M14,'BAREMES TT'!$AI$4:$AL$25,2))</f>
        <v>0</v>
      </c>
      <c r="W18" s="119" t="b">
        <f>IF(T18="F",VLOOKUP(N14,'BAREMES TT'!$AI$4:$AL$25,3))</f>
        <v>0</v>
      </c>
      <c r="X18" s="119" t="b">
        <f>IF(T18="E",VLOOKUP(O14,'BAREMES TT'!$AI$4:$AL$25,4))</f>
        <v>0</v>
      </c>
      <c r="Y18" s="117"/>
      <c r="Z18" s="119" t="b">
        <f>IF(Y18="P",VLOOKUP(M18,'BAREMES TT'!$AI$4:$AL$25,2))</f>
        <v>0</v>
      </c>
      <c r="AA18" s="119" t="b">
        <f>IF(Y18="F",VLOOKUP(N18,'BAREMES TT'!$AI$4:$AL$25,3))</f>
        <v>0</v>
      </c>
      <c r="AB18" s="119" t="b">
        <f>IF(Y18="E",VLOOKUP(O18,'BAREMES TT'!$AI$4:$AL$25,4))</f>
        <v>0</v>
      </c>
      <c r="AC18" s="118">
        <f>MAX(Z18:AB18)</f>
        <v>0</v>
      </c>
      <c r="AD18" s="131">
        <f>(AC18+U18)/2</f>
        <v>0</v>
      </c>
      <c r="AE18" s="455" t="str">
        <f>D14</f>
        <v>ROSAIRE</v>
      </c>
      <c r="AF18" s="420"/>
      <c r="AG18" s="134" t="e">
        <f>Y14</f>
        <v>#DIV/0!</v>
      </c>
      <c r="AH18" s="134">
        <f>AG14</f>
        <v>6.129597197898424</v>
      </c>
      <c r="AI18" s="135">
        <f>AD18</f>
        <v>0</v>
      </c>
      <c r="AJ18" s="140" t="e">
        <f>AG18+AH18+AI18</f>
        <v>#DIV/0!</v>
      </c>
      <c r="AL18" s="275"/>
      <c r="AM18" s="63"/>
      <c r="AN18" s="63"/>
      <c r="AO18" s="63"/>
      <c r="AP18" s="63"/>
    </row>
    <row r="19" spans="1:38" ht="15.75" customHeight="1" thickBot="1">
      <c r="A19" s="109" t="str">
        <f>A15</f>
        <v>G</v>
      </c>
      <c r="B19" s="110" t="str">
        <f>B15</f>
        <v>N2</v>
      </c>
      <c r="C19" s="110" t="str">
        <f>C15</f>
        <v>C6</v>
      </c>
      <c r="D19" s="122" t="str">
        <f>D15</f>
        <v>RIBBES</v>
      </c>
      <c r="E19" s="112" t="s">
        <v>3</v>
      </c>
      <c r="F19" s="113"/>
      <c r="G19" s="114">
        <f>F19-F18</f>
        <v>0</v>
      </c>
      <c r="H19" s="115"/>
      <c r="I19" s="115"/>
      <c r="J19" s="115"/>
      <c r="K19" s="114">
        <f>F19-(H19+I19+J19)</f>
        <v>0</v>
      </c>
      <c r="L19" s="114">
        <f>H19+I19+J19</f>
        <v>0</v>
      </c>
      <c r="M19" s="233" t="e">
        <f>(J19/F19)</f>
        <v>#DIV/0!</v>
      </c>
      <c r="N19" s="233" t="e">
        <f>I19/F19</f>
        <v>#DIV/0!</v>
      </c>
      <c r="O19" s="233" t="e">
        <f>(H19/F19)</f>
        <v>#DIV/0!</v>
      </c>
      <c r="P19" s="114">
        <f>P18</f>
        <v>0</v>
      </c>
      <c r="Q19" s="116" t="e">
        <f>L19/P19</f>
        <v>#DIV/0!</v>
      </c>
      <c r="R19" s="234" t="e">
        <f>IF(AND(A19="g",B19="n2"),VLOOKUP(Q19,vol,2),IF(AND(A19="g",B19="n1"),VLOOKUP(Q19,VO,2),IF(AND(A19="g",B19="NA"),VLOOKUP(Q19,VOO,2),IF(AND(A19="f",B19="n2"),VLOOKUP(Q19,VOLF,2),IF(AND(A19="f",B19="n1"),VLOOKUP(Q19,VOF,2),IF(AND(A19="f",B19="NA"),VLOOKUP(Q19,VOO,2)))))))</f>
        <v>#DIV/0!</v>
      </c>
      <c r="S19" s="106" t="s">
        <v>3</v>
      </c>
      <c r="T19" s="123"/>
      <c r="U19" s="124">
        <f>MAX(V19:X19)</f>
        <v>0</v>
      </c>
      <c r="V19" s="125" t="b">
        <f>IF(T19="P",VLOOKUP(M15,'BAREMES TT'!$AI$4:$AL$25,2))</f>
        <v>0</v>
      </c>
      <c r="W19" s="125" t="b">
        <f>IF(T19="F",VLOOKUP(N15,'BAREMES TT'!$AI$5:$AL$26,3))</f>
        <v>0</v>
      </c>
      <c r="X19" s="125" t="b">
        <f>IF(T19="E",VLOOKUP(O15,'BAREMES TT'!$AI$4:$AL$25,4))</f>
        <v>0</v>
      </c>
      <c r="Y19" s="123"/>
      <c r="Z19" s="125" t="b">
        <f>IF(Y19="P",VLOOKUP(M19,'BAREMES TT'!$AI$4:$AL$25,2))</f>
        <v>0</v>
      </c>
      <c r="AA19" s="125" t="b">
        <f>IF(Y19="F",VLOOKUP(N19,'BAREMES TT'!$AI$4:$AL$25,3))</f>
        <v>0</v>
      </c>
      <c r="AB19" s="125" t="b">
        <f>IF(Y19="E",VLOOKUP(O19,'BAREMES TT'!$AI$4:$AL$25,4))</f>
        <v>0</v>
      </c>
      <c r="AC19" s="124">
        <f>MAX(Z19:AB19)</f>
        <v>0</v>
      </c>
      <c r="AD19" s="126">
        <f>(AC19+U19)/2</f>
        <v>0</v>
      </c>
      <c r="AE19" s="456" t="str">
        <f>D15</f>
        <v>RIBBES</v>
      </c>
      <c r="AF19" s="414"/>
      <c r="AG19" s="136" t="e">
        <f>Y15</f>
        <v>#DIV/0!</v>
      </c>
      <c r="AH19" s="136">
        <f>AG15</f>
        <v>6.129597197898424</v>
      </c>
      <c r="AI19" s="137">
        <f>AD19</f>
        <v>0</v>
      </c>
      <c r="AJ19" s="141" t="e">
        <f>AG19+AH19+AI19</f>
        <v>#DIV/0!</v>
      </c>
      <c r="AL19" s="121"/>
    </row>
    <row r="20" ht="15.75" thickBot="1">
      <c r="AI20" s="63"/>
    </row>
    <row r="21" spans="1:36" ht="34.5" customHeight="1" thickBot="1">
      <c r="A21" s="366" t="s">
        <v>45</v>
      </c>
      <c r="B21" s="367"/>
      <c r="C21" s="367"/>
      <c r="D21" s="367"/>
      <c r="E21" s="367"/>
      <c r="F21" s="368"/>
      <c r="G21" s="142" t="s">
        <v>79</v>
      </c>
      <c r="H21" s="143"/>
      <c r="I21" s="268"/>
      <c r="J21" s="448" t="s">
        <v>63</v>
      </c>
      <c r="K21" s="449"/>
      <c r="L21" s="143"/>
      <c r="M21" s="59"/>
      <c r="N21" s="59"/>
      <c r="O21" s="59"/>
      <c r="Q21" s="450" t="s">
        <v>108</v>
      </c>
      <c r="R21" s="451"/>
      <c r="S21" s="451"/>
      <c r="T21" s="451"/>
      <c r="U21" s="451"/>
      <c r="V21" s="451"/>
      <c r="W21" s="451"/>
      <c r="X21" s="451"/>
      <c r="Y21" s="452"/>
      <c r="Z21" s="61"/>
      <c r="AA21" s="61"/>
      <c r="AB21" s="61"/>
      <c r="AD21" s="453"/>
      <c r="AE21" s="453"/>
      <c r="AF21" s="454"/>
      <c r="AG21" s="454"/>
      <c r="AH21" s="454"/>
      <c r="AI21" s="454"/>
      <c r="AJ21" s="454"/>
    </row>
    <row r="22" spans="1:42" ht="15.75" customHeight="1" thickBot="1">
      <c r="A22" s="62" t="s">
        <v>24</v>
      </c>
      <c r="B22" s="63"/>
      <c r="C22" s="63"/>
      <c r="D22" s="127"/>
      <c r="E22" s="63"/>
      <c r="F22" s="63"/>
      <c r="G22" s="64"/>
      <c r="H22" s="65">
        <v>1</v>
      </c>
      <c r="I22" s="65">
        <v>2</v>
      </c>
      <c r="J22" s="65">
        <v>3</v>
      </c>
      <c r="K22" s="66"/>
      <c r="L22" s="67" t="s">
        <v>0</v>
      </c>
      <c r="M22" s="67"/>
      <c r="N22" s="67"/>
      <c r="O22" s="67"/>
      <c r="P22" s="63"/>
      <c r="Q22" s="63"/>
      <c r="R22" s="63"/>
      <c r="S22" s="436" t="s">
        <v>61</v>
      </c>
      <c r="T22" s="437"/>
      <c r="U22" s="437"/>
      <c r="V22" s="437"/>
      <c r="W22" s="437"/>
      <c r="X22" s="437"/>
      <c r="Y22" s="437"/>
      <c r="Z22" s="437"/>
      <c r="AA22" s="437"/>
      <c r="AB22" s="437"/>
      <c r="AC22" s="438"/>
      <c r="AD22" s="439" t="s">
        <v>60</v>
      </c>
      <c r="AE22" s="440"/>
      <c r="AF22" s="440"/>
      <c r="AG22" s="441"/>
      <c r="AH22" s="459"/>
      <c r="AI22" s="445"/>
      <c r="AJ22" s="427">
        <v>3</v>
      </c>
      <c r="AK22" s="68"/>
      <c r="AL22" s="258"/>
      <c r="AM22" s="264" t="s">
        <v>5</v>
      </c>
      <c r="AN22" s="264" t="s">
        <v>6</v>
      </c>
      <c r="AO22" s="264" t="s">
        <v>130</v>
      </c>
      <c r="AP22" s="265" t="s">
        <v>130</v>
      </c>
    </row>
    <row r="23" spans="1:42" ht="15.75" customHeight="1">
      <c r="A23" s="71" t="s">
        <v>25</v>
      </c>
      <c r="B23" s="72" t="s">
        <v>26</v>
      </c>
      <c r="C23" s="73" t="s">
        <v>37</v>
      </c>
      <c r="D23" s="132" t="s">
        <v>11</v>
      </c>
      <c r="E23" s="74"/>
      <c r="F23" s="75" t="s">
        <v>1</v>
      </c>
      <c r="G23" s="76" t="s">
        <v>8</v>
      </c>
      <c r="H23" s="77" t="s">
        <v>65</v>
      </c>
      <c r="I23" s="77" t="s">
        <v>66</v>
      </c>
      <c r="J23" s="77" t="s">
        <v>67</v>
      </c>
      <c r="K23" s="76" t="s">
        <v>56</v>
      </c>
      <c r="L23" s="78" t="s">
        <v>140</v>
      </c>
      <c r="M23" s="78" t="s">
        <v>166</v>
      </c>
      <c r="N23" s="78" t="s">
        <v>145</v>
      </c>
      <c r="O23" s="78" t="s">
        <v>146</v>
      </c>
      <c r="P23" s="76" t="s">
        <v>9</v>
      </c>
      <c r="Q23" s="72" t="s">
        <v>10</v>
      </c>
      <c r="R23" s="231" t="s">
        <v>7</v>
      </c>
      <c r="S23" s="80"/>
      <c r="T23" s="81" t="s">
        <v>57</v>
      </c>
      <c r="U23" s="81" t="s">
        <v>58</v>
      </c>
      <c r="V23" s="82"/>
      <c r="W23" s="82"/>
      <c r="X23" s="82"/>
      <c r="Y23" s="430" t="s">
        <v>175</v>
      </c>
      <c r="Z23" s="431"/>
      <c r="AA23" s="431"/>
      <c r="AB23" s="431"/>
      <c r="AC23" s="432"/>
      <c r="AD23" s="80"/>
      <c r="AE23" s="81" t="s">
        <v>57</v>
      </c>
      <c r="AF23" s="81" t="s">
        <v>58</v>
      </c>
      <c r="AG23" s="333" t="s">
        <v>47</v>
      </c>
      <c r="AH23" s="460"/>
      <c r="AI23" s="462"/>
      <c r="AJ23" s="464"/>
      <c r="AK23" s="84"/>
      <c r="AL23" s="255" t="s">
        <v>2</v>
      </c>
      <c r="AM23" s="257">
        <f>H24+H28</f>
        <v>0</v>
      </c>
      <c r="AN23" s="257">
        <f>I24+I28</f>
        <v>0</v>
      </c>
      <c r="AO23" s="257">
        <f>J24+J28</f>
        <v>0</v>
      </c>
      <c r="AP23" s="259">
        <f>K24+K28</f>
        <v>0</v>
      </c>
    </row>
    <row r="24" spans="1:42" ht="15.75" customHeight="1">
      <c r="A24" s="87">
        <f>H21</f>
        <v>0</v>
      </c>
      <c r="B24" s="266" t="str">
        <f>IF(AM24=1,AM22,IF(AN24=1,AN22,IF(AO24=1,AO22,IF(AP24=1,AP22))))</f>
        <v>N2</v>
      </c>
      <c r="C24" s="88">
        <f>L21</f>
        <v>0</v>
      </c>
      <c r="D24" s="89"/>
      <c r="E24" s="90" t="s">
        <v>2</v>
      </c>
      <c r="F24" s="91"/>
      <c r="G24" s="92">
        <f>F24-F25</f>
        <v>0</v>
      </c>
      <c r="H24" s="93"/>
      <c r="I24" s="93"/>
      <c r="J24" s="93"/>
      <c r="K24" s="92">
        <f>F24-(H24+I24+J24)</f>
        <v>0</v>
      </c>
      <c r="L24" s="92">
        <f>H24+I24+J24</f>
        <v>0</v>
      </c>
      <c r="M24" s="94" t="e">
        <f>(J24/F24)</f>
        <v>#DIV/0!</v>
      </c>
      <c r="N24" s="94" t="e">
        <f>I24/F24</f>
        <v>#DIV/0!</v>
      </c>
      <c r="O24" s="94" t="e">
        <f>(H24/F24)</f>
        <v>#DIV/0!</v>
      </c>
      <c r="P24" s="92">
        <f>F24+F25</f>
        <v>0</v>
      </c>
      <c r="Q24" s="95" t="e">
        <f>L24/P24</f>
        <v>#DIV/0!</v>
      </c>
      <c r="R24" s="232" t="b">
        <f>IF(AND(A24="g",B24="n2"),VLOOKUP(Q24,vol,2),IF(AND(A24="g",B24="n1"),VLOOKUP(Q24,VO,2),IF(AND(A24="g",B24="NA"),VLOOKUP(Q24,VOO,2),IF(AND(A24="f",B24="n2"),VLOOKUP(Q24,VOLF,2),IF(AND(A24="f",B24="n1"),VLOOKUP(Q24,VOF,2),IF(AND(A24="f",B24="NA"),VLOOKUP(Q24,VOO,2)))))))</f>
        <v>0</v>
      </c>
      <c r="S24" s="97" t="s">
        <v>2</v>
      </c>
      <c r="T24" s="81" t="b">
        <f>R24</f>
        <v>0</v>
      </c>
      <c r="U24" s="81" t="b">
        <f>R28</f>
        <v>0</v>
      </c>
      <c r="V24" s="82"/>
      <c r="W24" s="82"/>
      <c r="X24" s="82"/>
      <c r="Y24" s="433">
        <f>((T24+U24)/40)*9</f>
        <v>0</v>
      </c>
      <c r="Z24" s="434"/>
      <c r="AA24" s="434"/>
      <c r="AB24" s="434"/>
      <c r="AC24" s="435"/>
      <c r="AD24" s="97" t="s">
        <v>2</v>
      </c>
      <c r="AE24" s="98" t="e">
        <f>IF(A24="G",INDEX(Matrice_garçons,VLOOKUP(G24,NLigne_garçons,7),HLOOKUP(C24,NColonne_garçons,21)),INDEX(Matrice_filles,VLOOKUP(G24,NLigne_filles,8),HLOOKUP(C24,NColonne_filles,21)))</f>
        <v>#N/A</v>
      </c>
      <c r="AF24" s="98" t="e">
        <f>IF(A28="G",INDEX(Matrice_garçons,VLOOKUP(G28,NLigne_garçons,7),HLOOKUP(C28,NColonne_garçons,21)),INDEX(Matrice_filles,VLOOKUP(G28,NLigne_filles,8),HLOOKUP(C28,NColonne_filles,21)))</f>
        <v>#N/A</v>
      </c>
      <c r="AG24" s="99" t="e">
        <f>(AE24+AF24)/5.71</f>
        <v>#N/A</v>
      </c>
      <c r="AH24" s="460"/>
      <c r="AI24" s="462"/>
      <c r="AJ24" s="464"/>
      <c r="AK24" s="84"/>
      <c r="AL24" s="255" t="s">
        <v>126</v>
      </c>
      <c r="AM24" s="257">
        <f>RANK(AM23,AM23:AP23)</f>
        <v>1</v>
      </c>
      <c r="AN24" s="257">
        <f>RANK(AN23,AM23:AP23)</f>
        <v>1</v>
      </c>
      <c r="AO24" s="257">
        <f>RANK(AO23,AM23:AP23)</f>
        <v>1</v>
      </c>
      <c r="AP24" s="259">
        <f>RANK(AP23,AM23:AP23)</f>
        <v>1</v>
      </c>
    </row>
    <row r="25" spans="1:42" ht="15.75" customHeight="1" thickBot="1">
      <c r="A25" s="109">
        <f>H21</f>
        <v>0</v>
      </c>
      <c r="B25" s="267" t="str">
        <f>IF(AM26=1,AM22,IF(AN26=1,AN22,IF(AO26=1,AO22,IF(AP26=1,AP22))))</f>
        <v>N2</v>
      </c>
      <c r="C25" s="110">
        <f>L21</f>
        <v>0</v>
      </c>
      <c r="D25" s="111"/>
      <c r="E25" s="112" t="s">
        <v>3</v>
      </c>
      <c r="F25" s="113"/>
      <c r="G25" s="114">
        <f>F25-F24</f>
        <v>0</v>
      </c>
      <c r="H25" s="115"/>
      <c r="I25" s="115"/>
      <c r="J25" s="115"/>
      <c r="K25" s="114">
        <f>F25-(H25+I25+J25)</f>
        <v>0</v>
      </c>
      <c r="L25" s="114">
        <f>H25+I25+J25</f>
        <v>0</v>
      </c>
      <c r="M25" s="233" t="e">
        <f>(J25/F25)</f>
        <v>#DIV/0!</v>
      </c>
      <c r="N25" s="233" t="e">
        <f>I25/F25</f>
        <v>#DIV/0!</v>
      </c>
      <c r="O25" s="233" t="e">
        <f>(H25/F25)</f>
        <v>#DIV/0!</v>
      </c>
      <c r="P25" s="114">
        <f>P24</f>
        <v>0</v>
      </c>
      <c r="Q25" s="116" t="e">
        <f>L25/P25</f>
        <v>#DIV/0!</v>
      </c>
      <c r="R25" s="234" t="b">
        <f>IF(AND(A25="g",B25="n2"),VLOOKUP(Q25,vol,2),IF(AND(A25="g",B25="n1"),VLOOKUP(Q25,VO,2),IF(AND(A25="g",B25="NA"),VLOOKUP(Q25,VOO,2),IF(AND(A25="f",B25="n2"),VLOOKUP(Q25,VOLF,2),IF(AND(A25="f",B25="n1"),VLOOKUP(Q25,VOF,2),IF(AND(A25="f",B25="NA"),VLOOKUP(Q25,VOO,2)))))))</f>
        <v>0</v>
      </c>
      <c r="S25" s="97" t="s">
        <v>3</v>
      </c>
      <c r="T25" s="81" t="b">
        <f>R25</f>
        <v>0</v>
      </c>
      <c r="U25" s="81" t="b">
        <f>R29</f>
        <v>0</v>
      </c>
      <c r="V25" s="82"/>
      <c r="W25" s="82"/>
      <c r="X25" s="82"/>
      <c r="Y25" s="433">
        <f>((T25+U25)/40)*9</f>
        <v>0</v>
      </c>
      <c r="Z25" s="434"/>
      <c r="AA25" s="434"/>
      <c r="AB25" s="434"/>
      <c r="AC25" s="435"/>
      <c r="AD25" s="97" t="s">
        <v>3</v>
      </c>
      <c r="AE25" s="98" t="e">
        <f>IF(A25="G",INDEX(Matrice_garçons,VLOOKUP(G25,NLigne_garçons,7),HLOOKUP(C25,NColonne_garçons,21)),INDEX(Matrice_filles,VLOOKUP(G25,NLigne_filles,8),HLOOKUP(C25,NColonne_filles,21)))</f>
        <v>#N/A</v>
      </c>
      <c r="AF25" s="98" t="e">
        <f>IF(A29="G",INDEX(Matrice_garçons,VLOOKUP(G29,NLigne_garçons,7),HLOOKUP(C29,NColonne_garçons,21)),INDEX(Matrice_filles,VLOOKUP(G29,NLigne_filles,8),HLOOKUP(C29,NColonne_filles,21)))</f>
        <v>#N/A</v>
      </c>
      <c r="AG25" s="99" t="e">
        <f>(AE25+AF25)/5.71</f>
        <v>#N/A</v>
      </c>
      <c r="AH25" s="461"/>
      <c r="AI25" s="463"/>
      <c r="AJ25" s="465"/>
      <c r="AK25" s="84"/>
      <c r="AL25" s="255" t="s">
        <v>3</v>
      </c>
      <c r="AM25" s="257">
        <f>H25+H29</f>
        <v>0</v>
      </c>
      <c r="AN25" s="257">
        <f>I25+I29</f>
        <v>0</v>
      </c>
      <c r="AO25" s="257">
        <f>J25+J29</f>
        <v>0</v>
      </c>
      <c r="AP25" s="259">
        <f>K25+K29</f>
        <v>0</v>
      </c>
    </row>
    <row r="26" spans="19:42" ht="15.75" customHeight="1" thickBot="1">
      <c r="S26" s="376" t="s">
        <v>62</v>
      </c>
      <c r="T26" s="377"/>
      <c r="U26" s="377"/>
      <c r="V26" s="377"/>
      <c r="W26" s="377"/>
      <c r="X26" s="377"/>
      <c r="Y26" s="377"/>
      <c r="Z26" s="377"/>
      <c r="AA26" s="377"/>
      <c r="AB26" s="377"/>
      <c r="AC26" s="377"/>
      <c r="AD26" s="378"/>
      <c r="AE26" s="457" t="s">
        <v>46</v>
      </c>
      <c r="AF26" s="422"/>
      <c r="AG26" s="425" t="s">
        <v>175</v>
      </c>
      <c r="AH26" s="425" t="s">
        <v>47</v>
      </c>
      <c r="AI26" s="415" t="s">
        <v>176</v>
      </c>
      <c r="AJ26" s="417" t="s">
        <v>23</v>
      </c>
      <c r="AL26" s="256" t="s">
        <v>126</v>
      </c>
      <c r="AM26" s="260">
        <f>RANK(AM25,AM25:AP25)</f>
        <v>1</v>
      </c>
      <c r="AN26" s="260">
        <f>RANK(AN25,AM25:AP25)</f>
        <v>1</v>
      </c>
      <c r="AO26" s="260">
        <f>RANK(AO25,AM25:AP25)</f>
        <v>1</v>
      </c>
      <c r="AP26" s="260">
        <f>RANK(AP25,AM25:AP25)</f>
        <v>1</v>
      </c>
    </row>
    <row r="27" spans="1:42" ht="15.75" customHeight="1">
      <c r="A27" s="100" t="s">
        <v>25</v>
      </c>
      <c r="B27" s="76" t="s">
        <v>26</v>
      </c>
      <c r="C27" s="73" t="s">
        <v>37</v>
      </c>
      <c r="D27" s="133" t="s">
        <v>12</v>
      </c>
      <c r="E27" s="101"/>
      <c r="F27" s="75" t="s">
        <v>1</v>
      </c>
      <c r="G27" s="76" t="s">
        <v>8</v>
      </c>
      <c r="H27" s="77" t="s">
        <v>65</v>
      </c>
      <c r="I27" s="77" t="s">
        <v>66</v>
      </c>
      <c r="J27" s="77" t="s">
        <v>67</v>
      </c>
      <c r="K27" s="76" t="s">
        <v>56</v>
      </c>
      <c r="L27" s="78" t="s">
        <v>140</v>
      </c>
      <c r="M27" s="78" t="s">
        <v>166</v>
      </c>
      <c r="N27" s="78" t="s">
        <v>145</v>
      </c>
      <c r="O27" s="78" t="s">
        <v>146</v>
      </c>
      <c r="P27" s="73" t="s">
        <v>9</v>
      </c>
      <c r="Q27" s="102" t="s">
        <v>10</v>
      </c>
      <c r="R27" s="231" t="s">
        <v>7</v>
      </c>
      <c r="S27" s="80"/>
      <c r="T27" s="90" t="s">
        <v>167</v>
      </c>
      <c r="U27" s="90" t="s">
        <v>7</v>
      </c>
      <c r="V27" s="90"/>
      <c r="W27" s="90"/>
      <c r="X27" s="90"/>
      <c r="Y27" s="90" t="s">
        <v>168</v>
      </c>
      <c r="Z27" s="90"/>
      <c r="AA27" s="90"/>
      <c r="AB27" s="90"/>
      <c r="AC27" s="130" t="s">
        <v>7</v>
      </c>
      <c r="AD27" s="334" t="s">
        <v>176</v>
      </c>
      <c r="AE27" s="458"/>
      <c r="AF27" s="424"/>
      <c r="AG27" s="426"/>
      <c r="AH27" s="426"/>
      <c r="AI27" s="416"/>
      <c r="AJ27" s="418"/>
      <c r="AL27" s="275"/>
      <c r="AM27" s="63"/>
      <c r="AN27" s="63"/>
      <c r="AO27" s="63"/>
      <c r="AP27" s="63"/>
    </row>
    <row r="28" spans="1:42" ht="15.75" customHeight="1">
      <c r="A28" s="87">
        <f>A24</f>
        <v>0</v>
      </c>
      <c r="B28" s="88" t="str">
        <f>B24</f>
        <v>N2</v>
      </c>
      <c r="C28" s="88">
        <f>C25</f>
        <v>0</v>
      </c>
      <c r="D28" s="108">
        <f>D24</f>
        <v>0</v>
      </c>
      <c r="E28" s="90" t="s">
        <v>2</v>
      </c>
      <c r="F28" s="91"/>
      <c r="G28" s="92">
        <f>F28-F29</f>
        <v>0</v>
      </c>
      <c r="H28" s="93"/>
      <c r="I28" s="93"/>
      <c r="J28" s="93"/>
      <c r="K28" s="92">
        <f>F28-(H28+I28+J28)</f>
        <v>0</v>
      </c>
      <c r="L28" s="92">
        <f>H28+I28+J28</f>
        <v>0</v>
      </c>
      <c r="M28" s="94" t="e">
        <f>(J28/F28)</f>
        <v>#DIV/0!</v>
      </c>
      <c r="N28" s="94" t="e">
        <f>I28/F28</f>
        <v>#DIV/0!</v>
      </c>
      <c r="O28" s="94" t="e">
        <f>(H28/F28)</f>
        <v>#DIV/0!</v>
      </c>
      <c r="P28" s="92">
        <f>F28+F29</f>
        <v>0</v>
      </c>
      <c r="Q28" s="95" t="e">
        <f>L28/P28</f>
        <v>#DIV/0!</v>
      </c>
      <c r="R28" s="232" t="b">
        <f>IF(AND(A28="g",B28="n2"),VLOOKUP(Q28,vol,2),IF(AND(A28="g",B28="n1"),VLOOKUP(Q28,VO,2),IF(AND(A28="g",B28="NA"),VLOOKUP(Q28,VOO,2),IF(AND(A28="f",B28="n2"),VLOOKUP(Q28,VOLF,2),IF(AND(A28="f",B28="n1"),VLOOKUP(Q28,VOF,2),IF(AND(A28="f",B28="NA"),VLOOKUP(Q28,VOO,2)))))))</f>
        <v>0</v>
      </c>
      <c r="S28" s="97" t="s">
        <v>2</v>
      </c>
      <c r="T28" s="117"/>
      <c r="U28" s="118">
        <f>MAX(V28:X28)</f>
        <v>0</v>
      </c>
      <c r="V28" s="119" t="b">
        <f>IF(T28="P",VLOOKUP(M24,'BAREMES TT'!$AI$4:$AL$25,2))</f>
        <v>0</v>
      </c>
      <c r="W28" s="119" t="b">
        <f>IF(T28="F",VLOOKUP(N24,'BAREMES TT'!$AI$4:$AL$25,3))</f>
        <v>0</v>
      </c>
      <c r="X28" s="119" t="b">
        <f>IF(T28="E",VLOOKUP(O24,'BAREMES TT'!$AI$4:$AL$25,4))</f>
        <v>0</v>
      </c>
      <c r="Y28" s="117"/>
      <c r="Z28" s="119" t="b">
        <f>IF(Y28="P",VLOOKUP(M28,'BAREMES TT'!$AI$4:$AL$25,2))</f>
        <v>0</v>
      </c>
      <c r="AA28" s="119" t="b">
        <f>IF(Y28="F",VLOOKUP(N28,'BAREMES TT'!$AI$4:$AL$25,3))</f>
        <v>0</v>
      </c>
      <c r="AB28" s="119" t="b">
        <f>IF(Y28="E",VLOOKUP(O28,'BAREMES TT'!$AI$4:$AL$25,4))</f>
        <v>0</v>
      </c>
      <c r="AC28" s="118">
        <f>MAX(Z28:AB28)</f>
        <v>0</v>
      </c>
      <c r="AD28" s="131">
        <f>(AC28+U28)/2</f>
        <v>0</v>
      </c>
      <c r="AE28" s="455">
        <f>D24</f>
        <v>0</v>
      </c>
      <c r="AF28" s="420"/>
      <c r="AG28" s="134">
        <f>Y24</f>
        <v>0</v>
      </c>
      <c r="AH28" s="134" t="e">
        <f>AG24</f>
        <v>#N/A</v>
      </c>
      <c r="AI28" s="135">
        <f>AD28</f>
        <v>0</v>
      </c>
      <c r="AJ28" s="140" t="e">
        <f>AG28+AH28+AI28</f>
        <v>#N/A</v>
      </c>
      <c r="AL28" s="275"/>
      <c r="AM28" s="63"/>
      <c r="AN28" s="63"/>
      <c r="AO28" s="63"/>
      <c r="AP28" s="63"/>
    </row>
    <row r="29" spans="1:38" ht="15.75" customHeight="1" thickBot="1">
      <c r="A29" s="109">
        <f>A25</f>
        <v>0</v>
      </c>
      <c r="B29" s="110" t="str">
        <f>B25</f>
        <v>N2</v>
      </c>
      <c r="C29" s="110">
        <f>C25</f>
        <v>0</v>
      </c>
      <c r="D29" s="122">
        <f>D25</f>
        <v>0</v>
      </c>
      <c r="E29" s="112" t="s">
        <v>3</v>
      </c>
      <c r="F29" s="113"/>
      <c r="G29" s="114">
        <f>F29-F28</f>
        <v>0</v>
      </c>
      <c r="H29" s="115"/>
      <c r="I29" s="115"/>
      <c r="J29" s="115"/>
      <c r="K29" s="114">
        <f>F29-(H29+I29+J29)</f>
        <v>0</v>
      </c>
      <c r="L29" s="114">
        <f>H29+I29+J29</f>
        <v>0</v>
      </c>
      <c r="M29" s="233" t="e">
        <f>(J29/F29)</f>
        <v>#DIV/0!</v>
      </c>
      <c r="N29" s="233" t="e">
        <f>I29/F29</f>
        <v>#DIV/0!</v>
      </c>
      <c r="O29" s="233" t="e">
        <f>(H29/F29)</f>
        <v>#DIV/0!</v>
      </c>
      <c r="P29" s="114">
        <f>P28</f>
        <v>0</v>
      </c>
      <c r="Q29" s="116" t="e">
        <f>L29/P29</f>
        <v>#DIV/0!</v>
      </c>
      <c r="R29" s="234" t="b">
        <f>IF(AND(A29="g",B29="n2"),VLOOKUP(Q29,vol,2),IF(AND(A29="g",B29="n1"),VLOOKUP(Q29,VO,2),IF(AND(A29="g",B29="NA"),VLOOKUP(Q29,VOO,2),IF(AND(A29="f",B29="n2"),VLOOKUP(Q29,VOLF,2),IF(AND(A29="f",B29="n1"),VLOOKUP(Q29,VOF,2),IF(AND(A29="f",B29="NA"),VLOOKUP(Q29,VOO,2)))))))</f>
        <v>0</v>
      </c>
      <c r="S29" s="106" t="s">
        <v>3</v>
      </c>
      <c r="T29" s="123"/>
      <c r="U29" s="124">
        <f>MAX(V29:X29)</f>
        <v>0</v>
      </c>
      <c r="V29" s="125" t="b">
        <f>IF(T29="P",VLOOKUP(M25,'BAREMES TT'!$AI$4:$AL$25,2))</f>
        <v>0</v>
      </c>
      <c r="W29" s="125" t="b">
        <f>IF(T29="F",VLOOKUP(N25,'BAREMES TT'!$AI$5:$AL$26,3))</f>
        <v>0</v>
      </c>
      <c r="X29" s="125" t="b">
        <f>IF(T29="E",VLOOKUP(O25,'BAREMES TT'!$AI$4:$AL$25,4))</f>
        <v>0</v>
      </c>
      <c r="Y29" s="123"/>
      <c r="Z29" s="125" t="b">
        <f>IF(Y29="P",VLOOKUP(M29,'BAREMES TT'!$AI$4:$AL$25,2))</f>
        <v>0</v>
      </c>
      <c r="AA29" s="125" t="b">
        <f>IF(Y29="F",VLOOKUP(N29,'BAREMES TT'!$AI$4:$AL$25,3))</f>
        <v>0</v>
      </c>
      <c r="AB29" s="125" t="b">
        <f>IF(Y29="E",VLOOKUP(O29,'BAREMES TT'!$AI$4:$AL$25,4))</f>
        <v>0</v>
      </c>
      <c r="AC29" s="124">
        <f>MAX(Z29:AB29)</f>
        <v>0</v>
      </c>
      <c r="AD29" s="126">
        <f>(AC29+U29)/2</f>
        <v>0</v>
      </c>
      <c r="AE29" s="456">
        <f>D25</f>
        <v>0</v>
      </c>
      <c r="AF29" s="414"/>
      <c r="AG29" s="136">
        <f>Y25</f>
        <v>0</v>
      </c>
      <c r="AH29" s="136" t="e">
        <f>AG25</f>
        <v>#N/A</v>
      </c>
      <c r="AI29" s="137">
        <f>AD29</f>
        <v>0</v>
      </c>
      <c r="AJ29" s="141" t="e">
        <f>AG29+AH29+AI29</f>
        <v>#N/A</v>
      </c>
      <c r="AL29" s="121"/>
    </row>
    <row r="30" ht="15.75" thickBot="1">
      <c r="AI30" s="63"/>
    </row>
    <row r="31" spans="1:36" ht="34.5" customHeight="1" thickBot="1">
      <c r="A31" s="366" t="s">
        <v>45</v>
      </c>
      <c r="B31" s="367"/>
      <c r="C31" s="367"/>
      <c r="D31" s="367"/>
      <c r="E31" s="367"/>
      <c r="F31" s="368"/>
      <c r="G31" s="142" t="s">
        <v>79</v>
      </c>
      <c r="H31" s="143"/>
      <c r="I31" s="268"/>
      <c r="J31" s="448" t="s">
        <v>63</v>
      </c>
      <c r="K31" s="449"/>
      <c r="L31" s="143"/>
      <c r="M31" s="59"/>
      <c r="N31" s="59"/>
      <c r="O31" s="59"/>
      <c r="Q31" s="450" t="s">
        <v>108</v>
      </c>
      <c r="R31" s="451"/>
      <c r="S31" s="451"/>
      <c r="T31" s="451"/>
      <c r="U31" s="451"/>
      <c r="V31" s="451"/>
      <c r="W31" s="451"/>
      <c r="X31" s="451"/>
      <c r="Y31" s="452"/>
      <c r="Z31" s="61"/>
      <c r="AA31" s="61"/>
      <c r="AB31" s="61"/>
      <c r="AD31" s="453"/>
      <c r="AE31" s="453"/>
      <c r="AF31" s="454"/>
      <c r="AG31" s="454"/>
      <c r="AH31" s="454"/>
      <c r="AI31" s="454"/>
      <c r="AJ31" s="454"/>
    </row>
    <row r="32" spans="1:42" ht="15.75" customHeight="1" thickBot="1">
      <c r="A32" s="62" t="s">
        <v>24</v>
      </c>
      <c r="B32" s="63"/>
      <c r="C32" s="63"/>
      <c r="D32" s="127"/>
      <c r="E32" s="63"/>
      <c r="F32" s="63"/>
      <c r="G32" s="64"/>
      <c r="H32" s="65">
        <v>1</v>
      </c>
      <c r="I32" s="65">
        <v>2</v>
      </c>
      <c r="J32" s="65">
        <v>3</v>
      </c>
      <c r="K32" s="66"/>
      <c r="L32" s="67" t="s">
        <v>0</v>
      </c>
      <c r="M32" s="67"/>
      <c r="N32" s="67"/>
      <c r="O32" s="67"/>
      <c r="P32" s="63"/>
      <c r="Q32" s="63"/>
      <c r="R32" s="63"/>
      <c r="S32" s="436" t="s">
        <v>61</v>
      </c>
      <c r="T32" s="437"/>
      <c r="U32" s="437"/>
      <c r="V32" s="437"/>
      <c r="W32" s="437"/>
      <c r="X32" s="437"/>
      <c r="Y32" s="437"/>
      <c r="Z32" s="437"/>
      <c r="AA32" s="437"/>
      <c r="AB32" s="437"/>
      <c r="AC32" s="438"/>
      <c r="AD32" s="439" t="s">
        <v>60</v>
      </c>
      <c r="AE32" s="440"/>
      <c r="AF32" s="440"/>
      <c r="AG32" s="441"/>
      <c r="AH32" s="459"/>
      <c r="AI32" s="445"/>
      <c r="AJ32" s="427">
        <v>4</v>
      </c>
      <c r="AK32" s="68"/>
      <c r="AL32" s="258"/>
      <c r="AM32" s="264" t="s">
        <v>5</v>
      </c>
      <c r="AN32" s="264" t="s">
        <v>6</v>
      </c>
      <c r="AO32" s="264" t="s">
        <v>130</v>
      </c>
      <c r="AP32" s="265" t="s">
        <v>130</v>
      </c>
    </row>
    <row r="33" spans="1:42" ht="15.75" customHeight="1">
      <c r="A33" s="71" t="s">
        <v>25</v>
      </c>
      <c r="B33" s="72" t="s">
        <v>26</v>
      </c>
      <c r="C33" s="73" t="s">
        <v>37</v>
      </c>
      <c r="D33" s="132" t="s">
        <v>11</v>
      </c>
      <c r="E33" s="74"/>
      <c r="F33" s="75" t="s">
        <v>1</v>
      </c>
      <c r="G33" s="76" t="s">
        <v>8</v>
      </c>
      <c r="H33" s="77" t="s">
        <v>65</v>
      </c>
      <c r="I33" s="77" t="s">
        <v>66</v>
      </c>
      <c r="J33" s="77" t="s">
        <v>67</v>
      </c>
      <c r="K33" s="76" t="s">
        <v>56</v>
      </c>
      <c r="L33" s="78" t="s">
        <v>140</v>
      </c>
      <c r="M33" s="78" t="s">
        <v>166</v>
      </c>
      <c r="N33" s="78" t="s">
        <v>145</v>
      </c>
      <c r="O33" s="78" t="s">
        <v>146</v>
      </c>
      <c r="P33" s="76" t="s">
        <v>9</v>
      </c>
      <c r="Q33" s="72" t="s">
        <v>10</v>
      </c>
      <c r="R33" s="231" t="s">
        <v>7</v>
      </c>
      <c r="S33" s="80"/>
      <c r="T33" s="81" t="s">
        <v>57</v>
      </c>
      <c r="U33" s="81" t="s">
        <v>58</v>
      </c>
      <c r="V33" s="82"/>
      <c r="W33" s="82"/>
      <c r="X33" s="82"/>
      <c r="Y33" s="430" t="s">
        <v>175</v>
      </c>
      <c r="Z33" s="431"/>
      <c r="AA33" s="431"/>
      <c r="AB33" s="431"/>
      <c r="AC33" s="432"/>
      <c r="AD33" s="80"/>
      <c r="AE33" s="81" t="s">
        <v>57</v>
      </c>
      <c r="AF33" s="81" t="s">
        <v>58</v>
      </c>
      <c r="AG33" s="333" t="s">
        <v>47</v>
      </c>
      <c r="AH33" s="460"/>
      <c r="AI33" s="462"/>
      <c r="AJ33" s="464"/>
      <c r="AK33" s="84"/>
      <c r="AL33" s="255" t="s">
        <v>2</v>
      </c>
      <c r="AM33" s="257">
        <f>H34+H38</f>
        <v>0</v>
      </c>
      <c r="AN33" s="257">
        <f>I34+I38</f>
        <v>0</v>
      </c>
      <c r="AO33" s="257">
        <f>J34+J38</f>
        <v>0</v>
      </c>
      <c r="AP33" s="259">
        <f>K34+K38</f>
        <v>0</v>
      </c>
    </row>
    <row r="34" spans="1:42" ht="15.75" customHeight="1">
      <c r="A34" s="87">
        <f>H31</f>
        <v>0</v>
      </c>
      <c r="B34" s="266" t="str">
        <f>IF(AM34=1,AM32,IF(AN34=1,AN32,IF(AO34=1,AO32,IF(AP34=1,AP32))))</f>
        <v>N2</v>
      </c>
      <c r="C34" s="88">
        <f>L31</f>
        <v>0</v>
      </c>
      <c r="D34" s="89"/>
      <c r="E34" s="90" t="s">
        <v>2</v>
      </c>
      <c r="F34" s="91"/>
      <c r="G34" s="92">
        <f>F34-F35</f>
        <v>0</v>
      </c>
      <c r="H34" s="93"/>
      <c r="I34" s="93"/>
      <c r="J34" s="93"/>
      <c r="K34" s="92">
        <f>F34-(H34+I34+J34)</f>
        <v>0</v>
      </c>
      <c r="L34" s="92">
        <f>H34+I34+J34</f>
        <v>0</v>
      </c>
      <c r="M34" s="94" t="e">
        <f>(J34/F34)</f>
        <v>#DIV/0!</v>
      </c>
      <c r="N34" s="94" t="e">
        <f>I34/F34</f>
        <v>#DIV/0!</v>
      </c>
      <c r="O34" s="94" t="e">
        <f>(H34/F34)</f>
        <v>#DIV/0!</v>
      </c>
      <c r="P34" s="92">
        <f>F34+F35</f>
        <v>0</v>
      </c>
      <c r="Q34" s="95" t="e">
        <f>L34/P34</f>
        <v>#DIV/0!</v>
      </c>
      <c r="R34" s="232" t="b">
        <f>IF(AND(A34="g",B34="n2"),VLOOKUP(Q34,vol,2),IF(AND(A34="g",B34="n1"),VLOOKUP(Q34,VO,2),IF(AND(A34="g",B34="NA"),VLOOKUP(Q34,VOO,2),IF(AND(A34="f",B34="n2"),VLOOKUP(Q34,VOLF,2),IF(AND(A34="f",B34="n1"),VLOOKUP(Q34,VOF,2),IF(AND(A34="f",B34="NA"),VLOOKUP(Q34,VOO,2)))))))</f>
        <v>0</v>
      </c>
      <c r="S34" s="97" t="s">
        <v>2</v>
      </c>
      <c r="T34" s="81" t="b">
        <f>R34</f>
        <v>0</v>
      </c>
      <c r="U34" s="81" t="b">
        <f>R38</f>
        <v>0</v>
      </c>
      <c r="V34" s="82"/>
      <c r="W34" s="82"/>
      <c r="X34" s="82"/>
      <c r="Y34" s="433">
        <f>((T34+U34)/40)*9</f>
        <v>0</v>
      </c>
      <c r="Z34" s="434"/>
      <c r="AA34" s="434"/>
      <c r="AB34" s="434"/>
      <c r="AC34" s="435"/>
      <c r="AD34" s="97" t="s">
        <v>2</v>
      </c>
      <c r="AE34" s="98" t="e">
        <f>IF(A34="G",INDEX(Matrice_garçons,VLOOKUP(G34,NLigne_garçons,7),HLOOKUP(C34,NColonne_garçons,21)),INDEX(Matrice_filles,VLOOKUP(G34,NLigne_filles,8),HLOOKUP(C34,NColonne_filles,21)))</f>
        <v>#N/A</v>
      </c>
      <c r="AF34" s="98" t="e">
        <f>IF(A38="G",INDEX(Matrice_garçons,VLOOKUP(G38,NLigne_garçons,7),HLOOKUP(C38,NColonne_garçons,21)),INDEX(Matrice_filles,VLOOKUP(G38,NLigne_filles,8),HLOOKUP(C38,NColonne_filles,21)))</f>
        <v>#N/A</v>
      </c>
      <c r="AG34" s="99" t="e">
        <f>(AE34+AF34)/5.71</f>
        <v>#N/A</v>
      </c>
      <c r="AH34" s="460"/>
      <c r="AI34" s="462"/>
      <c r="AJ34" s="464"/>
      <c r="AK34" s="84"/>
      <c r="AL34" s="255" t="s">
        <v>126</v>
      </c>
      <c r="AM34" s="257">
        <f>RANK(AM33,AM33:AP33)</f>
        <v>1</v>
      </c>
      <c r="AN34" s="257">
        <f>RANK(AN33,AM33:AP33)</f>
        <v>1</v>
      </c>
      <c r="AO34" s="257">
        <f>RANK(AO33,AM33:AP33)</f>
        <v>1</v>
      </c>
      <c r="AP34" s="259">
        <f>RANK(AP33,AM33:AP33)</f>
        <v>1</v>
      </c>
    </row>
    <row r="35" spans="1:42" ht="15.75" customHeight="1" thickBot="1">
      <c r="A35" s="109">
        <f>H31</f>
        <v>0</v>
      </c>
      <c r="B35" s="267" t="str">
        <f>IF(AM36=1,AM32,IF(AN36=1,AN32,IF(AO36=1,AO32,IF(AP36=1,AP32))))</f>
        <v>N2</v>
      </c>
      <c r="C35" s="110">
        <f>L31</f>
        <v>0</v>
      </c>
      <c r="D35" s="111"/>
      <c r="E35" s="112" t="s">
        <v>3</v>
      </c>
      <c r="F35" s="113"/>
      <c r="G35" s="114">
        <f>F35-F34</f>
        <v>0</v>
      </c>
      <c r="H35" s="115"/>
      <c r="I35" s="115"/>
      <c r="J35" s="115"/>
      <c r="K35" s="114">
        <f>F35-(H35+I35+J35)</f>
        <v>0</v>
      </c>
      <c r="L35" s="114">
        <f>H35+I35+J35</f>
        <v>0</v>
      </c>
      <c r="M35" s="233" t="e">
        <f>(J35/F35)</f>
        <v>#DIV/0!</v>
      </c>
      <c r="N35" s="233" t="e">
        <f>I35/F35</f>
        <v>#DIV/0!</v>
      </c>
      <c r="O35" s="233" t="e">
        <f>(H35/F35)</f>
        <v>#DIV/0!</v>
      </c>
      <c r="P35" s="114">
        <f>P34</f>
        <v>0</v>
      </c>
      <c r="Q35" s="116" t="e">
        <f>L35/P35</f>
        <v>#DIV/0!</v>
      </c>
      <c r="R35" s="234" t="b">
        <f>IF(AND(A35="g",B35="n2"),VLOOKUP(Q35,vol,2),IF(AND(A35="g",B35="n1"),VLOOKUP(Q35,VO,2),IF(AND(A35="g",B35="NA"),VLOOKUP(Q35,VOO,2),IF(AND(A35="f",B35="n2"),VLOOKUP(Q35,VOLF,2),IF(AND(A35="f",B35="n1"),VLOOKUP(Q35,VOF,2),IF(AND(A35="f",B35="NA"),VLOOKUP(Q35,VOO,2)))))))</f>
        <v>0</v>
      </c>
      <c r="S35" s="97" t="s">
        <v>3</v>
      </c>
      <c r="T35" s="81" t="b">
        <f>R35</f>
        <v>0</v>
      </c>
      <c r="U35" s="81" t="b">
        <f>R39</f>
        <v>0</v>
      </c>
      <c r="V35" s="82"/>
      <c r="W35" s="82"/>
      <c r="X35" s="82"/>
      <c r="Y35" s="433">
        <f>((T35+U35)/40)*9</f>
        <v>0</v>
      </c>
      <c r="Z35" s="434"/>
      <c r="AA35" s="434"/>
      <c r="AB35" s="434"/>
      <c r="AC35" s="435"/>
      <c r="AD35" s="97" t="s">
        <v>3</v>
      </c>
      <c r="AE35" s="98" t="e">
        <f>IF(A35="G",INDEX(Matrice_garçons,VLOOKUP(G35,NLigne_garçons,7),HLOOKUP(C35,NColonne_garçons,21)),INDEX(Matrice_filles,VLOOKUP(G35,NLigne_filles,8),HLOOKUP(C35,NColonne_filles,21)))</f>
        <v>#N/A</v>
      </c>
      <c r="AF35" s="98" t="e">
        <f>IF(A39="G",INDEX(Matrice_garçons,VLOOKUP(G39,NLigne_garçons,7),HLOOKUP(C39,NColonne_garçons,21)),INDEX(Matrice_filles,VLOOKUP(G39,NLigne_filles,8),HLOOKUP(C39,NColonne_filles,21)))</f>
        <v>#N/A</v>
      </c>
      <c r="AG35" s="99" t="e">
        <f>(AE35+AF35)/5.71</f>
        <v>#N/A</v>
      </c>
      <c r="AH35" s="461"/>
      <c r="AI35" s="463"/>
      <c r="AJ35" s="465"/>
      <c r="AK35" s="84"/>
      <c r="AL35" s="255" t="s">
        <v>3</v>
      </c>
      <c r="AM35" s="257">
        <f>H35+H39</f>
        <v>0</v>
      </c>
      <c r="AN35" s="257">
        <f>I35+I39</f>
        <v>0</v>
      </c>
      <c r="AO35" s="257">
        <f>J35+J39</f>
        <v>0</v>
      </c>
      <c r="AP35" s="259">
        <f>K35+K39</f>
        <v>0</v>
      </c>
    </row>
    <row r="36" spans="19:42" ht="15.75" customHeight="1" thickBot="1">
      <c r="S36" s="376" t="s">
        <v>62</v>
      </c>
      <c r="T36" s="377"/>
      <c r="U36" s="377"/>
      <c r="V36" s="377"/>
      <c r="W36" s="377"/>
      <c r="X36" s="377"/>
      <c r="Y36" s="377"/>
      <c r="Z36" s="377"/>
      <c r="AA36" s="377"/>
      <c r="AB36" s="377"/>
      <c r="AC36" s="377"/>
      <c r="AD36" s="378"/>
      <c r="AE36" s="457" t="s">
        <v>46</v>
      </c>
      <c r="AF36" s="422"/>
      <c r="AG36" s="425" t="s">
        <v>175</v>
      </c>
      <c r="AH36" s="425" t="s">
        <v>47</v>
      </c>
      <c r="AI36" s="415" t="s">
        <v>176</v>
      </c>
      <c r="AJ36" s="417" t="s">
        <v>23</v>
      </c>
      <c r="AL36" s="256" t="s">
        <v>126</v>
      </c>
      <c r="AM36" s="260">
        <f>RANK(AM35,AM35:AP35)</f>
        <v>1</v>
      </c>
      <c r="AN36" s="260">
        <f>RANK(AN35,AM35:AP35)</f>
        <v>1</v>
      </c>
      <c r="AO36" s="260">
        <f>RANK(AO35,AM35:AP35)</f>
        <v>1</v>
      </c>
      <c r="AP36" s="260">
        <f>RANK(AP35,AM35:AP35)</f>
        <v>1</v>
      </c>
    </row>
    <row r="37" spans="1:42" ht="15.75" customHeight="1">
      <c r="A37" s="100" t="s">
        <v>25</v>
      </c>
      <c r="B37" s="76" t="s">
        <v>26</v>
      </c>
      <c r="C37" s="73" t="s">
        <v>37</v>
      </c>
      <c r="D37" s="133" t="s">
        <v>12</v>
      </c>
      <c r="E37" s="101"/>
      <c r="F37" s="75" t="s">
        <v>1</v>
      </c>
      <c r="G37" s="76" t="s">
        <v>8</v>
      </c>
      <c r="H37" s="77" t="s">
        <v>65</v>
      </c>
      <c r="I37" s="77" t="s">
        <v>66</v>
      </c>
      <c r="J37" s="77" t="s">
        <v>67</v>
      </c>
      <c r="K37" s="76" t="s">
        <v>56</v>
      </c>
      <c r="L37" s="78" t="s">
        <v>140</v>
      </c>
      <c r="M37" s="78" t="s">
        <v>166</v>
      </c>
      <c r="N37" s="78" t="s">
        <v>145</v>
      </c>
      <c r="O37" s="78" t="s">
        <v>146</v>
      </c>
      <c r="P37" s="73" t="s">
        <v>9</v>
      </c>
      <c r="Q37" s="102" t="s">
        <v>10</v>
      </c>
      <c r="R37" s="231" t="s">
        <v>7</v>
      </c>
      <c r="S37" s="80"/>
      <c r="T37" s="90" t="s">
        <v>167</v>
      </c>
      <c r="U37" s="90" t="s">
        <v>7</v>
      </c>
      <c r="V37" s="90"/>
      <c r="W37" s="90"/>
      <c r="X37" s="90"/>
      <c r="Y37" s="90" t="s">
        <v>168</v>
      </c>
      <c r="Z37" s="90"/>
      <c r="AA37" s="90"/>
      <c r="AB37" s="90"/>
      <c r="AC37" s="130" t="s">
        <v>7</v>
      </c>
      <c r="AD37" s="334" t="s">
        <v>176</v>
      </c>
      <c r="AE37" s="458"/>
      <c r="AF37" s="424"/>
      <c r="AG37" s="426"/>
      <c r="AH37" s="426"/>
      <c r="AI37" s="416"/>
      <c r="AJ37" s="418"/>
      <c r="AL37" s="275"/>
      <c r="AM37" s="63"/>
      <c r="AN37" s="63"/>
      <c r="AO37" s="63"/>
      <c r="AP37" s="63"/>
    </row>
    <row r="38" spans="1:42" ht="15.75" customHeight="1">
      <c r="A38" s="87">
        <f>A34</f>
        <v>0</v>
      </c>
      <c r="B38" s="88" t="str">
        <f>B34</f>
        <v>N2</v>
      </c>
      <c r="C38" s="88">
        <f>C35</f>
        <v>0</v>
      </c>
      <c r="D38" s="108">
        <f>D34</f>
        <v>0</v>
      </c>
      <c r="E38" s="90" t="s">
        <v>2</v>
      </c>
      <c r="F38" s="91"/>
      <c r="G38" s="92">
        <f>F38-F39</f>
        <v>0</v>
      </c>
      <c r="H38" s="93"/>
      <c r="I38" s="93"/>
      <c r="J38" s="93"/>
      <c r="K38" s="92">
        <f>F38-(H38+I38+J38)</f>
        <v>0</v>
      </c>
      <c r="L38" s="92">
        <f>H38+I38+J38</f>
        <v>0</v>
      </c>
      <c r="M38" s="94" t="e">
        <f>(J38/F38)</f>
        <v>#DIV/0!</v>
      </c>
      <c r="N38" s="94" t="e">
        <f>I38/F38</f>
        <v>#DIV/0!</v>
      </c>
      <c r="O38" s="94" t="e">
        <f>(H38/F38)</f>
        <v>#DIV/0!</v>
      </c>
      <c r="P38" s="92">
        <f>F38+F39</f>
        <v>0</v>
      </c>
      <c r="Q38" s="95" t="e">
        <f>L38/P38</f>
        <v>#DIV/0!</v>
      </c>
      <c r="R38" s="232" t="b">
        <f>IF(AND(A38="g",B38="n2"),VLOOKUP(Q38,vol,2),IF(AND(A38="g",B38="n1"),VLOOKUP(Q38,VO,2),IF(AND(A38="g",B38="NA"),VLOOKUP(Q38,VOO,2),IF(AND(A38="f",B38="n2"),VLOOKUP(Q38,VOLF,2),IF(AND(A38="f",B38="n1"),VLOOKUP(Q38,VOF,2),IF(AND(A38="f",B38="NA"),VLOOKUP(Q38,VOO,2)))))))</f>
        <v>0</v>
      </c>
      <c r="S38" s="97" t="s">
        <v>2</v>
      </c>
      <c r="T38" s="117"/>
      <c r="U38" s="118">
        <f>MAX(V38:X38)</f>
        <v>0</v>
      </c>
      <c r="V38" s="119" t="b">
        <f>IF(T38="P",VLOOKUP(M34,'BAREMES TT'!$AI$4:$AL$25,2))</f>
        <v>0</v>
      </c>
      <c r="W38" s="119" t="b">
        <f>IF(T38="F",VLOOKUP(N34,'BAREMES TT'!$AI$4:$AL$25,3))</f>
        <v>0</v>
      </c>
      <c r="X38" s="119" t="b">
        <f>IF(T38="E",VLOOKUP(O34,'BAREMES TT'!$AI$4:$AL$25,4))</f>
        <v>0</v>
      </c>
      <c r="Y38" s="117"/>
      <c r="Z38" s="119" t="b">
        <f>IF(Y38="P",VLOOKUP(M38,'BAREMES TT'!$AI$4:$AL$25,2))</f>
        <v>0</v>
      </c>
      <c r="AA38" s="119" t="b">
        <f>IF(Y38="F",VLOOKUP(N38,'BAREMES TT'!$AI$4:$AL$25,3))</f>
        <v>0</v>
      </c>
      <c r="AB38" s="119" t="b">
        <f>IF(Y38="E",VLOOKUP(O38,'BAREMES TT'!$AI$4:$AL$25,4))</f>
        <v>0</v>
      </c>
      <c r="AC38" s="118">
        <f>MAX(Z38:AB38)</f>
        <v>0</v>
      </c>
      <c r="AD38" s="131">
        <f>(AC38+U38)/2</f>
        <v>0</v>
      </c>
      <c r="AE38" s="455">
        <f>D34</f>
        <v>0</v>
      </c>
      <c r="AF38" s="420"/>
      <c r="AG38" s="134">
        <f>Y34</f>
        <v>0</v>
      </c>
      <c r="AH38" s="134" t="e">
        <f>AG34</f>
        <v>#N/A</v>
      </c>
      <c r="AI38" s="135">
        <f>AD38</f>
        <v>0</v>
      </c>
      <c r="AJ38" s="140" t="e">
        <f>AG38+AH38+AI38</f>
        <v>#N/A</v>
      </c>
      <c r="AL38" s="275"/>
      <c r="AM38" s="63"/>
      <c r="AN38" s="63"/>
      <c r="AO38" s="63"/>
      <c r="AP38" s="63"/>
    </row>
    <row r="39" spans="1:38" ht="15.75" customHeight="1" thickBot="1">
      <c r="A39" s="109">
        <f>A35</f>
        <v>0</v>
      </c>
      <c r="B39" s="110" t="str">
        <f>B35</f>
        <v>N2</v>
      </c>
      <c r="C39" s="110">
        <f>C35</f>
        <v>0</v>
      </c>
      <c r="D39" s="122">
        <f>D35</f>
        <v>0</v>
      </c>
      <c r="E39" s="112" t="s">
        <v>3</v>
      </c>
      <c r="F39" s="113"/>
      <c r="G39" s="114">
        <f>F39-F38</f>
        <v>0</v>
      </c>
      <c r="H39" s="115"/>
      <c r="I39" s="115"/>
      <c r="J39" s="115"/>
      <c r="K39" s="114">
        <f>F39-(H39+I39+J39)</f>
        <v>0</v>
      </c>
      <c r="L39" s="114">
        <f>H39+I39+J39</f>
        <v>0</v>
      </c>
      <c r="M39" s="233" t="e">
        <f>(J39/F39)</f>
        <v>#DIV/0!</v>
      </c>
      <c r="N39" s="233" t="e">
        <f>I39/F39</f>
        <v>#DIV/0!</v>
      </c>
      <c r="O39" s="233" t="e">
        <f>(H39/F39)</f>
        <v>#DIV/0!</v>
      </c>
      <c r="P39" s="114">
        <f>P38</f>
        <v>0</v>
      </c>
      <c r="Q39" s="116" t="e">
        <f>L39/P39</f>
        <v>#DIV/0!</v>
      </c>
      <c r="R39" s="234" t="b">
        <f>IF(AND(A39="g",B39="n2"),VLOOKUP(Q39,vol,2),IF(AND(A39="g",B39="n1"),VLOOKUP(Q39,VO,2),IF(AND(A39="g",B39="NA"),VLOOKUP(Q39,VOO,2),IF(AND(A39="f",B39="n2"),VLOOKUP(Q39,VOLF,2),IF(AND(A39="f",B39="n1"),VLOOKUP(Q39,VOF,2),IF(AND(A39="f",B39="NA"),VLOOKUP(Q39,VOO,2)))))))</f>
        <v>0</v>
      </c>
      <c r="S39" s="106" t="s">
        <v>3</v>
      </c>
      <c r="T39" s="123"/>
      <c r="U39" s="124">
        <f>MAX(V39:X39)</f>
        <v>0</v>
      </c>
      <c r="V39" s="125" t="b">
        <f>IF(T39="P",VLOOKUP(M35,'BAREMES TT'!$AI$4:$AL$25,2))</f>
        <v>0</v>
      </c>
      <c r="W39" s="125" t="b">
        <f>IF(T39="F",VLOOKUP(N35,'BAREMES TT'!$AI$5:$AL$26,3))</f>
        <v>0</v>
      </c>
      <c r="X39" s="125" t="b">
        <f>IF(T39="E",VLOOKUP(O35,'BAREMES TT'!$AI$4:$AL$25,4))</f>
        <v>0</v>
      </c>
      <c r="Y39" s="123"/>
      <c r="Z39" s="125" t="b">
        <f>IF(Y39="P",VLOOKUP(M39,'BAREMES TT'!$AI$4:$AL$25,2))</f>
        <v>0</v>
      </c>
      <c r="AA39" s="125" t="b">
        <f>IF(Y39="F",VLOOKUP(N39,'BAREMES TT'!$AI$4:$AL$25,3))</f>
        <v>0</v>
      </c>
      <c r="AB39" s="125" t="b">
        <f>IF(Y39="E",VLOOKUP(O39,'BAREMES TT'!$AI$4:$AL$25,4))</f>
        <v>0</v>
      </c>
      <c r="AC39" s="124">
        <f>MAX(Z39:AB39)</f>
        <v>0</v>
      </c>
      <c r="AD39" s="126">
        <f>(AC39+U39)/2</f>
        <v>0</v>
      </c>
      <c r="AE39" s="456">
        <f>D35</f>
        <v>0</v>
      </c>
      <c r="AF39" s="414"/>
      <c r="AG39" s="136">
        <f>Y35</f>
        <v>0</v>
      </c>
      <c r="AH39" s="136" t="e">
        <f>AG35</f>
        <v>#N/A</v>
      </c>
      <c r="AI39" s="137">
        <f>AD39</f>
        <v>0</v>
      </c>
      <c r="AJ39" s="141" t="e">
        <f>AG39+AH39+AI39</f>
        <v>#N/A</v>
      </c>
      <c r="AL39" s="121"/>
    </row>
    <row r="40" ht="15.75" thickBot="1">
      <c r="AI40" s="63"/>
    </row>
    <row r="41" spans="1:36" ht="34.5" customHeight="1" thickBot="1">
      <c r="A41" s="366" t="s">
        <v>45</v>
      </c>
      <c r="B41" s="367"/>
      <c r="C41" s="367"/>
      <c r="D41" s="367"/>
      <c r="E41" s="367"/>
      <c r="F41" s="368"/>
      <c r="G41" s="142" t="s">
        <v>79</v>
      </c>
      <c r="H41" s="143"/>
      <c r="I41" s="268"/>
      <c r="J41" s="448" t="s">
        <v>63</v>
      </c>
      <c r="K41" s="449"/>
      <c r="L41" s="143"/>
      <c r="M41" s="59"/>
      <c r="N41" s="59"/>
      <c r="O41" s="59"/>
      <c r="Q41" s="450" t="s">
        <v>108</v>
      </c>
      <c r="R41" s="451"/>
      <c r="S41" s="451"/>
      <c r="T41" s="451"/>
      <c r="U41" s="451"/>
      <c r="V41" s="451"/>
      <c r="W41" s="451"/>
      <c r="X41" s="451"/>
      <c r="Y41" s="452"/>
      <c r="Z41" s="61"/>
      <c r="AA41" s="61"/>
      <c r="AB41" s="61"/>
      <c r="AD41" s="453"/>
      <c r="AE41" s="453"/>
      <c r="AF41" s="454"/>
      <c r="AG41" s="454"/>
      <c r="AH41" s="454"/>
      <c r="AI41" s="454"/>
      <c r="AJ41" s="454"/>
    </row>
    <row r="42" spans="1:42" ht="15.75" customHeight="1" thickBot="1">
      <c r="A42" s="62" t="s">
        <v>24</v>
      </c>
      <c r="B42" s="63"/>
      <c r="C42" s="63"/>
      <c r="D42" s="127"/>
      <c r="E42" s="63"/>
      <c r="F42" s="63"/>
      <c r="G42" s="64"/>
      <c r="H42" s="65">
        <v>1</v>
      </c>
      <c r="I42" s="65">
        <v>2</v>
      </c>
      <c r="J42" s="65">
        <v>3</v>
      </c>
      <c r="K42" s="66"/>
      <c r="L42" s="67" t="s">
        <v>0</v>
      </c>
      <c r="M42" s="67"/>
      <c r="N42" s="67"/>
      <c r="O42" s="67"/>
      <c r="P42" s="63"/>
      <c r="Q42" s="63"/>
      <c r="R42" s="63"/>
      <c r="S42" s="436" t="s">
        <v>61</v>
      </c>
      <c r="T42" s="437"/>
      <c r="U42" s="437"/>
      <c r="V42" s="437"/>
      <c r="W42" s="437"/>
      <c r="X42" s="437"/>
      <c r="Y42" s="437"/>
      <c r="Z42" s="437"/>
      <c r="AA42" s="437"/>
      <c r="AB42" s="437"/>
      <c r="AC42" s="438"/>
      <c r="AD42" s="439" t="s">
        <v>60</v>
      </c>
      <c r="AE42" s="440"/>
      <c r="AF42" s="440"/>
      <c r="AG42" s="441"/>
      <c r="AH42" s="459"/>
      <c r="AI42" s="445"/>
      <c r="AJ42" s="427">
        <v>5</v>
      </c>
      <c r="AK42" s="68"/>
      <c r="AL42" s="258"/>
      <c r="AM42" s="264" t="s">
        <v>5</v>
      </c>
      <c r="AN42" s="264" t="s">
        <v>6</v>
      </c>
      <c r="AO42" s="264" t="s">
        <v>130</v>
      </c>
      <c r="AP42" s="265" t="s">
        <v>130</v>
      </c>
    </row>
    <row r="43" spans="1:42" ht="15.75" customHeight="1">
      <c r="A43" s="71" t="s">
        <v>25</v>
      </c>
      <c r="B43" s="72" t="s">
        <v>26</v>
      </c>
      <c r="C43" s="73" t="s">
        <v>37</v>
      </c>
      <c r="D43" s="132" t="s">
        <v>11</v>
      </c>
      <c r="E43" s="74"/>
      <c r="F43" s="75" t="s">
        <v>1</v>
      </c>
      <c r="G43" s="76" t="s">
        <v>8</v>
      </c>
      <c r="H43" s="77" t="s">
        <v>65</v>
      </c>
      <c r="I43" s="77" t="s">
        <v>66</v>
      </c>
      <c r="J43" s="77" t="s">
        <v>67</v>
      </c>
      <c r="K43" s="76" t="s">
        <v>56</v>
      </c>
      <c r="L43" s="78" t="s">
        <v>140</v>
      </c>
      <c r="M43" s="78" t="s">
        <v>166</v>
      </c>
      <c r="N43" s="78" t="s">
        <v>145</v>
      </c>
      <c r="O43" s="78" t="s">
        <v>146</v>
      </c>
      <c r="P43" s="76" t="s">
        <v>9</v>
      </c>
      <c r="Q43" s="72" t="s">
        <v>10</v>
      </c>
      <c r="R43" s="231" t="s">
        <v>7</v>
      </c>
      <c r="S43" s="80"/>
      <c r="T43" s="81" t="s">
        <v>57</v>
      </c>
      <c r="U43" s="81" t="s">
        <v>58</v>
      </c>
      <c r="V43" s="82"/>
      <c r="W43" s="82"/>
      <c r="X43" s="82"/>
      <c r="Y43" s="430" t="s">
        <v>175</v>
      </c>
      <c r="Z43" s="431"/>
      <c r="AA43" s="431"/>
      <c r="AB43" s="431"/>
      <c r="AC43" s="432"/>
      <c r="AD43" s="80"/>
      <c r="AE43" s="81" t="s">
        <v>57</v>
      </c>
      <c r="AF43" s="81" t="s">
        <v>58</v>
      </c>
      <c r="AG43" s="333" t="s">
        <v>47</v>
      </c>
      <c r="AH43" s="460"/>
      <c r="AI43" s="462"/>
      <c r="AJ43" s="464"/>
      <c r="AK43" s="84"/>
      <c r="AL43" s="255" t="s">
        <v>2</v>
      </c>
      <c r="AM43" s="257">
        <f>H44+H48</f>
        <v>0</v>
      </c>
      <c r="AN43" s="257">
        <f>I44+I48</f>
        <v>0</v>
      </c>
      <c r="AO43" s="257">
        <f>J44+J48</f>
        <v>0</v>
      </c>
      <c r="AP43" s="259">
        <f>K44+K48</f>
        <v>0</v>
      </c>
    </row>
    <row r="44" spans="1:42" ht="15.75" customHeight="1">
      <c r="A44" s="87">
        <f>H41</f>
        <v>0</v>
      </c>
      <c r="B44" s="266" t="str">
        <f>IF(AM44=1,AM42,IF(AN44=1,AN42,IF(AO44=1,AO42,IF(AP44=1,AP42))))</f>
        <v>N2</v>
      </c>
      <c r="C44" s="88">
        <f>L41</f>
        <v>0</v>
      </c>
      <c r="D44" s="89"/>
      <c r="E44" s="90" t="s">
        <v>2</v>
      </c>
      <c r="F44" s="91"/>
      <c r="G44" s="92">
        <f>F44-F45</f>
        <v>0</v>
      </c>
      <c r="H44" s="93"/>
      <c r="I44" s="93"/>
      <c r="J44" s="93"/>
      <c r="K44" s="92">
        <f>F44-(H44+I44+J44)</f>
        <v>0</v>
      </c>
      <c r="L44" s="92">
        <f>H44+I44+J44</f>
        <v>0</v>
      </c>
      <c r="M44" s="94" t="e">
        <f>(J44/F44)</f>
        <v>#DIV/0!</v>
      </c>
      <c r="N44" s="94" t="e">
        <f>I44/F44</f>
        <v>#DIV/0!</v>
      </c>
      <c r="O44" s="94" t="e">
        <f>(H44/F44)</f>
        <v>#DIV/0!</v>
      </c>
      <c r="P44" s="92">
        <f>F44+F45</f>
        <v>0</v>
      </c>
      <c r="Q44" s="95" t="e">
        <f>L44/P44</f>
        <v>#DIV/0!</v>
      </c>
      <c r="R44" s="232" t="b">
        <f>IF(AND(A44="g",B44="n2"),VLOOKUP(Q44,vol,2),IF(AND(A44="g",B44="n1"),VLOOKUP(Q44,VO,2),IF(AND(A44="g",B44="NA"),VLOOKUP(Q44,VOO,2),IF(AND(A44="f",B44="n2"),VLOOKUP(Q44,VOLF,2),IF(AND(A44="f",B44="n1"),VLOOKUP(Q44,VOF,2),IF(AND(A44="f",B44="NA"),VLOOKUP(Q44,VOO,2)))))))</f>
        <v>0</v>
      </c>
      <c r="S44" s="97" t="s">
        <v>2</v>
      </c>
      <c r="T44" s="81" t="b">
        <f>R44</f>
        <v>0</v>
      </c>
      <c r="U44" s="81" t="b">
        <f>R48</f>
        <v>0</v>
      </c>
      <c r="V44" s="82"/>
      <c r="W44" s="82"/>
      <c r="X44" s="82"/>
      <c r="Y44" s="433">
        <f>((T44+U44)/40)*9</f>
        <v>0</v>
      </c>
      <c r="Z44" s="434"/>
      <c r="AA44" s="434"/>
      <c r="AB44" s="434"/>
      <c r="AC44" s="435"/>
      <c r="AD44" s="97" t="s">
        <v>2</v>
      </c>
      <c r="AE44" s="98" t="e">
        <f>IF(A44="G",INDEX(Matrice_garçons,VLOOKUP(G44,NLigne_garçons,7),HLOOKUP(C44,NColonne_garçons,21)),INDEX(Matrice_filles,VLOOKUP(G44,NLigne_filles,8),HLOOKUP(C44,NColonne_filles,21)))</f>
        <v>#N/A</v>
      </c>
      <c r="AF44" s="98" t="e">
        <f>IF(A48="G",INDEX(Matrice_garçons,VLOOKUP(G48,NLigne_garçons,7),HLOOKUP(C48,NColonne_garçons,21)),INDEX(Matrice_filles,VLOOKUP(G48,NLigne_filles,8),HLOOKUP(C48,NColonne_filles,21)))</f>
        <v>#N/A</v>
      </c>
      <c r="AG44" s="99" t="e">
        <f>(AE44+AF44)/5.71</f>
        <v>#N/A</v>
      </c>
      <c r="AH44" s="460"/>
      <c r="AI44" s="462"/>
      <c r="AJ44" s="464"/>
      <c r="AK44" s="84"/>
      <c r="AL44" s="255" t="s">
        <v>126</v>
      </c>
      <c r="AM44" s="257">
        <f>RANK(AM43,AM43:AP43)</f>
        <v>1</v>
      </c>
      <c r="AN44" s="257">
        <f>RANK(AN43,AM43:AP43)</f>
        <v>1</v>
      </c>
      <c r="AO44" s="257">
        <f>RANK(AO43,AM43:AP43)</f>
        <v>1</v>
      </c>
      <c r="AP44" s="259">
        <f>RANK(AP43,AM43:AP43)</f>
        <v>1</v>
      </c>
    </row>
    <row r="45" spans="1:42" ht="15.75" customHeight="1" thickBot="1">
      <c r="A45" s="109">
        <f>H41</f>
        <v>0</v>
      </c>
      <c r="B45" s="267" t="str">
        <f>IF(AM46=1,AM42,IF(AN46=1,AN42,IF(AO46=1,AO42,IF(AP46=1,AP42))))</f>
        <v>N2</v>
      </c>
      <c r="C45" s="110">
        <f>L41</f>
        <v>0</v>
      </c>
      <c r="D45" s="111"/>
      <c r="E45" s="112" t="s">
        <v>3</v>
      </c>
      <c r="F45" s="113"/>
      <c r="G45" s="114">
        <f>F45-F44</f>
        <v>0</v>
      </c>
      <c r="H45" s="115"/>
      <c r="I45" s="115"/>
      <c r="J45" s="115"/>
      <c r="K45" s="114">
        <f>F45-(H45+I45+J45)</f>
        <v>0</v>
      </c>
      <c r="L45" s="114">
        <f>H45+I45+J45</f>
        <v>0</v>
      </c>
      <c r="M45" s="233" t="e">
        <f>(J45/F45)</f>
        <v>#DIV/0!</v>
      </c>
      <c r="N45" s="233" t="e">
        <f>I45/F45</f>
        <v>#DIV/0!</v>
      </c>
      <c r="O45" s="233" t="e">
        <f>(H45/F45)</f>
        <v>#DIV/0!</v>
      </c>
      <c r="P45" s="114">
        <f>P44</f>
        <v>0</v>
      </c>
      <c r="Q45" s="116" t="e">
        <f>L45/P45</f>
        <v>#DIV/0!</v>
      </c>
      <c r="R45" s="234" t="b">
        <f>IF(AND(A45="g",B45="n2"),VLOOKUP(Q45,vol,2),IF(AND(A45="g",B45="n1"),VLOOKUP(Q45,VO,2),IF(AND(A45="g",B45="NA"),VLOOKUP(Q45,VOO,2),IF(AND(A45="f",B45="n2"),VLOOKUP(Q45,VOLF,2),IF(AND(A45="f",B45="n1"),VLOOKUP(Q45,VOF,2),IF(AND(A45="f",B45="NA"),VLOOKUP(Q45,VOO,2)))))))</f>
        <v>0</v>
      </c>
      <c r="S45" s="97" t="s">
        <v>3</v>
      </c>
      <c r="T45" s="81" t="b">
        <f>R45</f>
        <v>0</v>
      </c>
      <c r="U45" s="81" t="b">
        <f>R49</f>
        <v>0</v>
      </c>
      <c r="V45" s="82"/>
      <c r="W45" s="82"/>
      <c r="X45" s="82"/>
      <c r="Y45" s="433">
        <f>((T45+U45)/40)*9</f>
        <v>0</v>
      </c>
      <c r="Z45" s="434"/>
      <c r="AA45" s="434"/>
      <c r="AB45" s="434"/>
      <c r="AC45" s="435"/>
      <c r="AD45" s="97" t="s">
        <v>3</v>
      </c>
      <c r="AE45" s="98" t="e">
        <f>IF(A45="G",INDEX(Matrice_garçons,VLOOKUP(G45,NLigne_garçons,7),HLOOKUP(C45,NColonne_garçons,21)),INDEX(Matrice_filles,VLOOKUP(G45,NLigne_filles,8),HLOOKUP(C45,NColonne_filles,21)))</f>
        <v>#N/A</v>
      </c>
      <c r="AF45" s="98" t="e">
        <f>IF(A49="G",INDEX(Matrice_garçons,VLOOKUP(G49,NLigne_garçons,7),HLOOKUP(C49,NColonne_garçons,21)),INDEX(Matrice_filles,VLOOKUP(G49,NLigne_filles,8),HLOOKUP(C49,NColonne_filles,21)))</f>
        <v>#N/A</v>
      </c>
      <c r="AG45" s="99" t="e">
        <f>(AE45+AF45)/5.71</f>
        <v>#N/A</v>
      </c>
      <c r="AH45" s="461"/>
      <c r="AI45" s="463"/>
      <c r="AJ45" s="465"/>
      <c r="AK45" s="84"/>
      <c r="AL45" s="255" t="s">
        <v>3</v>
      </c>
      <c r="AM45" s="257">
        <f>H45+H49</f>
        <v>0</v>
      </c>
      <c r="AN45" s="257">
        <f>I45+I49</f>
        <v>0</v>
      </c>
      <c r="AO45" s="257">
        <f>J45+J49</f>
        <v>0</v>
      </c>
      <c r="AP45" s="259">
        <f>K45+K49</f>
        <v>0</v>
      </c>
    </row>
    <row r="46" spans="19:42" ht="15.75" customHeight="1" thickBot="1">
      <c r="S46" s="376" t="s">
        <v>62</v>
      </c>
      <c r="T46" s="377"/>
      <c r="U46" s="377"/>
      <c r="V46" s="377"/>
      <c r="W46" s="377"/>
      <c r="X46" s="377"/>
      <c r="Y46" s="377"/>
      <c r="Z46" s="377"/>
      <c r="AA46" s="377"/>
      <c r="AB46" s="377"/>
      <c r="AC46" s="377"/>
      <c r="AD46" s="378"/>
      <c r="AE46" s="457" t="s">
        <v>46</v>
      </c>
      <c r="AF46" s="422"/>
      <c r="AG46" s="425" t="s">
        <v>175</v>
      </c>
      <c r="AH46" s="425" t="s">
        <v>47</v>
      </c>
      <c r="AI46" s="415" t="s">
        <v>176</v>
      </c>
      <c r="AJ46" s="417" t="s">
        <v>23</v>
      </c>
      <c r="AL46" s="256" t="s">
        <v>126</v>
      </c>
      <c r="AM46" s="260">
        <f>RANK(AM45,AM45:AP45)</f>
        <v>1</v>
      </c>
      <c r="AN46" s="260">
        <f>RANK(AN45,AM45:AP45)</f>
        <v>1</v>
      </c>
      <c r="AO46" s="260">
        <f>RANK(AO45,AM45:AP45)</f>
        <v>1</v>
      </c>
      <c r="AP46" s="260">
        <f>RANK(AP45,AM45:AP45)</f>
        <v>1</v>
      </c>
    </row>
    <row r="47" spans="1:42" ht="15.75" customHeight="1">
      <c r="A47" s="100" t="s">
        <v>25</v>
      </c>
      <c r="B47" s="76" t="s">
        <v>26</v>
      </c>
      <c r="C47" s="73" t="s">
        <v>37</v>
      </c>
      <c r="D47" s="133" t="s">
        <v>12</v>
      </c>
      <c r="E47" s="101"/>
      <c r="F47" s="75" t="s">
        <v>1</v>
      </c>
      <c r="G47" s="76" t="s">
        <v>8</v>
      </c>
      <c r="H47" s="77" t="s">
        <v>65</v>
      </c>
      <c r="I47" s="77" t="s">
        <v>66</v>
      </c>
      <c r="J47" s="77" t="s">
        <v>67</v>
      </c>
      <c r="K47" s="76" t="s">
        <v>56</v>
      </c>
      <c r="L47" s="78" t="s">
        <v>140</v>
      </c>
      <c r="M47" s="78" t="s">
        <v>166</v>
      </c>
      <c r="N47" s="78" t="s">
        <v>145</v>
      </c>
      <c r="O47" s="78" t="s">
        <v>146</v>
      </c>
      <c r="P47" s="73" t="s">
        <v>9</v>
      </c>
      <c r="Q47" s="102" t="s">
        <v>10</v>
      </c>
      <c r="R47" s="231" t="s">
        <v>7</v>
      </c>
      <c r="S47" s="80"/>
      <c r="T47" s="90" t="s">
        <v>167</v>
      </c>
      <c r="U47" s="90" t="s">
        <v>7</v>
      </c>
      <c r="V47" s="90"/>
      <c r="W47" s="90"/>
      <c r="X47" s="90"/>
      <c r="Y47" s="90" t="s">
        <v>168</v>
      </c>
      <c r="Z47" s="90"/>
      <c r="AA47" s="90"/>
      <c r="AB47" s="90"/>
      <c r="AC47" s="130" t="s">
        <v>7</v>
      </c>
      <c r="AD47" s="334" t="s">
        <v>176</v>
      </c>
      <c r="AE47" s="458"/>
      <c r="AF47" s="424"/>
      <c r="AG47" s="426"/>
      <c r="AH47" s="426"/>
      <c r="AI47" s="416"/>
      <c r="AJ47" s="418"/>
      <c r="AL47" s="275"/>
      <c r="AM47" s="63"/>
      <c r="AN47" s="63"/>
      <c r="AO47" s="63"/>
      <c r="AP47" s="63"/>
    </row>
    <row r="48" spans="1:42" ht="15.75" customHeight="1">
      <c r="A48" s="87">
        <f>A44</f>
        <v>0</v>
      </c>
      <c r="B48" s="88" t="str">
        <f>B44</f>
        <v>N2</v>
      </c>
      <c r="C48" s="88">
        <f>C45</f>
        <v>0</v>
      </c>
      <c r="D48" s="108">
        <f>D44</f>
        <v>0</v>
      </c>
      <c r="E48" s="90" t="s">
        <v>2</v>
      </c>
      <c r="F48" s="91"/>
      <c r="G48" s="92">
        <f>F48-F49</f>
        <v>0</v>
      </c>
      <c r="H48" s="93"/>
      <c r="I48" s="93"/>
      <c r="J48" s="93"/>
      <c r="K48" s="92">
        <f>F48-(H48+I48+J48)</f>
        <v>0</v>
      </c>
      <c r="L48" s="92">
        <f>H48+I48+J48</f>
        <v>0</v>
      </c>
      <c r="M48" s="94" t="e">
        <f>(J48/F48)</f>
        <v>#DIV/0!</v>
      </c>
      <c r="N48" s="94" t="e">
        <f>I48/F48</f>
        <v>#DIV/0!</v>
      </c>
      <c r="O48" s="94" t="e">
        <f>(H48/F48)</f>
        <v>#DIV/0!</v>
      </c>
      <c r="P48" s="92">
        <f>F48+F49</f>
        <v>0</v>
      </c>
      <c r="Q48" s="95" t="e">
        <f>L48/P48</f>
        <v>#DIV/0!</v>
      </c>
      <c r="R48" s="232" t="b">
        <f>IF(AND(A48="g",B48="n2"),VLOOKUP(Q48,vol,2),IF(AND(A48="g",B48="n1"),VLOOKUP(Q48,VO,2),IF(AND(A48="g",B48="NA"),VLOOKUP(Q48,VOO,2),IF(AND(A48="f",B48="n2"),VLOOKUP(Q48,VOLF,2),IF(AND(A48="f",B48="n1"),VLOOKUP(Q48,VOF,2),IF(AND(A48="f",B48="NA"),VLOOKUP(Q48,VOO,2)))))))</f>
        <v>0</v>
      </c>
      <c r="S48" s="97" t="s">
        <v>2</v>
      </c>
      <c r="T48" s="117"/>
      <c r="U48" s="118">
        <f>MAX(V48:X48)</f>
        <v>0</v>
      </c>
      <c r="V48" s="119" t="b">
        <f>IF(T48="P",VLOOKUP(M44,'BAREMES TT'!$AI$4:$AL$25,2))</f>
        <v>0</v>
      </c>
      <c r="W48" s="119" t="b">
        <f>IF(T48="F",VLOOKUP(N44,'BAREMES TT'!$AI$4:$AL$25,3))</f>
        <v>0</v>
      </c>
      <c r="X48" s="119" t="b">
        <f>IF(T48="E",VLOOKUP(O44,'BAREMES TT'!$AI$4:$AL$25,4))</f>
        <v>0</v>
      </c>
      <c r="Y48" s="117"/>
      <c r="Z48" s="119" t="b">
        <f>IF(Y48="P",VLOOKUP(M48,'BAREMES TT'!$AI$4:$AL$25,2))</f>
        <v>0</v>
      </c>
      <c r="AA48" s="119" t="b">
        <f>IF(Y48="F",VLOOKUP(N48,'BAREMES TT'!$AI$4:$AL$25,3))</f>
        <v>0</v>
      </c>
      <c r="AB48" s="119" t="b">
        <f>IF(Y48="E",VLOOKUP(O48,'BAREMES TT'!$AI$4:$AL$25,4))</f>
        <v>0</v>
      </c>
      <c r="AC48" s="118">
        <f>MAX(Z48:AB48)</f>
        <v>0</v>
      </c>
      <c r="AD48" s="131">
        <f>(AC48+U48)/2</f>
        <v>0</v>
      </c>
      <c r="AE48" s="455">
        <f>D44</f>
        <v>0</v>
      </c>
      <c r="AF48" s="420"/>
      <c r="AG48" s="134">
        <f>Y44</f>
        <v>0</v>
      </c>
      <c r="AH48" s="134" t="e">
        <f>AG44</f>
        <v>#N/A</v>
      </c>
      <c r="AI48" s="135">
        <f>AD48</f>
        <v>0</v>
      </c>
      <c r="AJ48" s="140" t="e">
        <f>AG48+AH48+AI48</f>
        <v>#N/A</v>
      </c>
      <c r="AL48" s="275"/>
      <c r="AM48" s="63"/>
      <c r="AN48" s="63"/>
      <c r="AO48" s="63"/>
      <c r="AP48" s="63"/>
    </row>
    <row r="49" spans="1:38" ht="15.75" customHeight="1" thickBot="1">
      <c r="A49" s="109">
        <f>A45</f>
        <v>0</v>
      </c>
      <c r="B49" s="110" t="str">
        <f>B45</f>
        <v>N2</v>
      </c>
      <c r="C49" s="110">
        <f>C45</f>
        <v>0</v>
      </c>
      <c r="D49" s="122">
        <f>D45</f>
        <v>0</v>
      </c>
      <c r="E49" s="112" t="s">
        <v>3</v>
      </c>
      <c r="F49" s="113"/>
      <c r="G49" s="114">
        <f>F49-F48</f>
        <v>0</v>
      </c>
      <c r="H49" s="115"/>
      <c r="I49" s="115"/>
      <c r="J49" s="115"/>
      <c r="K49" s="114">
        <f>F49-(H49+I49+J49)</f>
        <v>0</v>
      </c>
      <c r="L49" s="114">
        <f>H49+I49+J49</f>
        <v>0</v>
      </c>
      <c r="M49" s="233" t="e">
        <f>(J49/F49)</f>
        <v>#DIV/0!</v>
      </c>
      <c r="N49" s="233" t="e">
        <f>I49/F49</f>
        <v>#DIV/0!</v>
      </c>
      <c r="O49" s="233" t="e">
        <f>(H49/F49)</f>
        <v>#DIV/0!</v>
      </c>
      <c r="P49" s="114">
        <f>P48</f>
        <v>0</v>
      </c>
      <c r="Q49" s="116" t="e">
        <f>L49/P49</f>
        <v>#DIV/0!</v>
      </c>
      <c r="R49" s="234" t="b">
        <f>IF(AND(A49="g",B49="n2"),VLOOKUP(Q49,vol,2),IF(AND(A49="g",B49="n1"),VLOOKUP(Q49,VO,2),IF(AND(A49="g",B49="NA"),VLOOKUP(Q49,VOO,2),IF(AND(A49="f",B49="n2"),VLOOKUP(Q49,VOLF,2),IF(AND(A49="f",B49="n1"),VLOOKUP(Q49,VOF,2),IF(AND(A49="f",B49="NA"),VLOOKUP(Q49,VOO,2)))))))</f>
        <v>0</v>
      </c>
      <c r="S49" s="106" t="s">
        <v>3</v>
      </c>
      <c r="T49" s="123"/>
      <c r="U49" s="124">
        <f>MAX(V49:X49)</f>
        <v>0</v>
      </c>
      <c r="V49" s="125" t="b">
        <f>IF(T49="P",VLOOKUP(M45,'BAREMES TT'!$AI$4:$AL$25,2))</f>
        <v>0</v>
      </c>
      <c r="W49" s="125" t="b">
        <f>IF(T49="F",VLOOKUP(N45,'BAREMES TT'!$AI$5:$AL$26,3))</f>
        <v>0</v>
      </c>
      <c r="X49" s="125" t="b">
        <f>IF(T49="E",VLOOKUP(O45,'BAREMES TT'!$AI$4:$AL$25,4))</f>
        <v>0</v>
      </c>
      <c r="Y49" s="123"/>
      <c r="Z49" s="125" t="b">
        <f>IF(Y49="P",VLOOKUP(M49,'BAREMES TT'!$AI$4:$AL$25,2))</f>
        <v>0</v>
      </c>
      <c r="AA49" s="125" t="b">
        <f>IF(Y49="F",VLOOKUP(N49,'BAREMES TT'!$AI$4:$AL$25,3))</f>
        <v>0</v>
      </c>
      <c r="AB49" s="125" t="b">
        <f>IF(Y49="E",VLOOKUP(O49,'BAREMES TT'!$AI$4:$AL$25,4))</f>
        <v>0</v>
      </c>
      <c r="AC49" s="124">
        <f>MAX(Z49:AB49)</f>
        <v>0</v>
      </c>
      <c r="AD49" s="126">
        <f>(AC49+U49)/2</f>
        <v>0</v>
      </c>
      <c r="AE49" s="456">
        <f>D45</f>
        <v>0</v>
      </c>
      <c r="AF49" s="414"/>
      <c r="AG49" s="136">
        <f>Y45</f>
        <v>0</v>
      </c>
      <c r="AH49" s="136" t="e">
        <f>AG45</f>
        <v>#N/A</v>
      </c>
      <c r="AI49" s="137">
        <f>AD49</f>
        <v>0</v>
      </c>
      <c r="AJ49" s="141" t="e">
        <f>AG49+AH49+AI49</f>
        <v>#N/A</v>
      </c>
      <c r="AL49" s="121"/>
    </row>
    <row r="50" ht="15.75" thickBot="1">
      <c r="AI50" s="63"/>
    </row>
    <row r="51" spans="1:36" ht="34.5" customHeight="1" thickBot="1">
      <c r="A51" s="366" t="s">
        <v>45</v>
      </c>
      <c r="B51" s="367"/>
      <c r="C51" s="367"/>
      <c r="D51" s="367"/>
      <c r="E51" s="367"/>
      <c r="F51" s="368"/>
      <c r="G51" s="142" t="s">
        <v>79</v>
      </c>
      <c r="H51" s="143"/>
      <c r="I51" s="268"/>
      <c r="J51" s="448" t="s">
        <v>63</v>
      </c>
      <c r="K51" s="449"/>
      <c r="L51" s="143"/>
      <c r="M51" s="59"/>
      <c r="N51" s="59"/>
      <c r="O51" s="59"/>
      <c r="Q51" s="450" t="s">
        <v>108</v>
      </c>
      <c r="R51" s="451"/>
      <c r="S51" s="451"/>
      <c r="T51" s="451"/>
      <c r="U51" s="451"/>
      <c r="V51" s="451"/>
      <c r="W51" s="451"/>
      <c r="X51" s="451"/>
      <c r="Y51" s="452"/>
      <c r="Z51" s="61"/>
      <c r="AA51" s="61"/>
      <c r="AB51" s="61"/>
      <c r="AD51" s="453"/>
      <c r="AE51" s="453"/>
      <c r="AF51" s="454"/>
      <c r="AG51" s="454"/>
      <c r="AH51" s="454"/>
      <c r="AI51" s="454"/>
      <c r="AJ51" s="454"/>
    </row>
    <row r="52" spans="1:42" ht="15.75" customHeight="1" thickBot="1">
      <c r="A52" s="62" t="s">
        <v>24</v>
      </c>
      <c r="B52" s="63"/>
      <c r="C52" s="63"/>
      <c r="D52" s="127"/>
      <c r="E52" s="63"/>
      <c r="F52" s="63"/>
      <c r="G52" s="64"/>
      <c r="H52" s="65">
        <v>1</v>
      </c>
      <c r="I52" s="65">
        <v>2</v>
      </c>
      <c r="J52" s="65">
        <v>3</v>
      </c>
      <c r="K52" s="66"/>
      <c r="L52" s="67" t="s">
        <v>0</v>
      </c>
      <c r="M52" s="67"/>
      <c r="N52" s="67"/>
      <c r="O52" s="67"/>
      <c r="P52" s="63"/>
      <c r="Q52" s="63"/>
      <c r="R52" s="63"/>
      <c r="S52" s="436" t="s">
        <v>61</v>
      </c>
      <c r="T52" s="437"/>
      <c r="U52" s="437"/>
      <c r="V52" s="437"/>
      <c r="W52" s="437"/>
      <c r="X52" s="437"/>
      <c r="Y52" s="437"/>
      <c r="Z52" s="437"/>
      <c r="AA52" s="437"/>
      <c r="AB52" s="437"/>
      <c r="AC52" s="438"/>
      <c r="AD52" s="439" t="s">
        <v>60</v>
      </c>
      <c r="AE52" s="440"/>
      <c r="AF52" s="440"/>
      <c r="AG52" s="441"/>
      <c r="AH52" s="459"/>
      <c r="AI52" s="445"/>
      <c r="AJ52" s="427">
        <v>6</v>
      </c>
      <c r="AK52" s="68"/>
      <c r="AL52" s="258"/>
      <c r="AM52" s="264" t="s">
        <v>5</v>
      </c>
      <c r="AN52" s="264" t="s">
        <v>6</v>
      </c>
      <c r="AO52" s="264" t="s">
        <v>130</v>
      </c>
      <c r="AP52" s="265" t="s">
        <v>130</v>
      </c>
    </row>
    <row r="53" spans="1:42" ht="15.75" customHeight="1">
      <c r="A53" s="71" t="s">
        <v>25</v>
      </c>
      <c r="B53" s="72" t="s">
        <v>26</v>
      </c>
      <c r="C53" s="73" t="s">
        <v>37</v>
      </c>
      <c r="D53" s="132" t="s">
        <v>11</v>
      </c>
      <c r="E53" s="74"/>
      <c r="F53" s="75" t="s">
        <v>1</v>
      </c>
      <c r="G53" s="76" t="s">
        <v>8</v>
      </c>
      <c r="H53" s="77" t="s">
        <v>65</v>
      </c>
      <c r="I53" s="77" t="s">
        <v>66</v>
      </c>
      <c r="J53" s="77" t="s">
        <v>67</v>
      </c>
      <c r="K53" s="76" t="s">
        <v>56</v>
      </c>
      <c r="L53" s="78" t="s">
        <v>140</v>
      </c>
      <c r="M53" s="78" t="s">
        <v>166</v>
      </c>
      <c r="N53" s="78" t="s">
        <v>145</v>
      </c>
      <c r="O53" s="78" t="s">
        <v>146</v>
      </c>
      <c r="P53" s="76" t="s">
        <v>9</v>
      </c>
      <c r="Q53" s="72" t="s">
        <v>10</v>
      </c>
      <c r="R53" s="231" t="s">
        <v>7</v>
      </c>
      <c r="S53" s="80"/>
      <c r="T53" s="81" t="s">
        <v>57</v>
      </c>
      <c r="U53" s="81" t="s">
        <v>58</v>
      </c>
      <c r="V53" s="82"/>
      <c r="W53" s="82"/>
      <c r="X53" s="82"/>
      <c r="Y53" s="430" t="s">
        <v>175</v>
      </c>
      <c r="Z53" s="431"/>
      <c r="AA53" s="431"/>
      <c r="AB53" s="431"/>
      <c r="AC53" s="432"/>
      <c r="AD53" s="80"/>
      <c r="AE53" s="81" t="s">
        <v>57</v>
      </c>
      <c r="AF53" s="81" t="s">
        <v>58</v>
      </c>
      <c r="AG53" s="333" t="s">
        <v>47</v>
      </c>
      <c r="AH53" s="460"/>
      <c r="AI53" s="462"/>
      <c r="AJ53" s="464"/>
      <c r="AK53" s="84"/>
      <c r="AL53" s="255" t="s">
        <v>2</v>
      </c>
      <c r="AM53" s="257">
        <f>H54+H58</f>
        <v>0</v>
      </c>
      <c r="AN53" s="257">
        <f>I54+I58</f>
        <v>0</v>
      </c>
      <c r="AO53" s="257">
        <f>J54+J58</f>
        <v>0</v>
      </c>
      <c r="AP53" s="259">
        <f>K54+K58</f>
        <v>0</v>
      </c>
    </row>
    <row r="54" spans="1:42" ht="15.75" customHeight="1">
      <c r="A54" s="87">
        <f>H51</f>
        <v>0</v>
      </c>
      <c r="B54" s="266" t="str">
        <f>IF(AM54=1,AM52,IF(AN54=1,AN52,IF(AO54=1,AO52,IF(AP54=1,AP52))))</f>
        <v>N2</v>
      </c>
      <c r="C54" s="88">
        <f>L51</f>
        <v>0</v>
      </c>
      <c r="D54" s="89"/>
      <c r="E54" s="90" t="s">
        <v>2</v>
      </c>
      <c r="F54" s="91"/>
      <c r="G54" s="92">
        <f>F54-F55</f>
        <v>0</v>
      </c>
      <c r="H54" s="93"/>
      <c r="I54" s="93"/>
      <c r="J54" s="93"/>
      <c r="K54" s="92">
        <f>F54-(H54+I54+J54)</f>
        <v>0</v>
      </c>
      <c r="L54" s="92">
        <f>H54+I54+J54</f>
        <v>0</v>
      </c>
      <c r="M54" s="94" t="e">
        <f>(J54/F54)</f>
        <v>#DIV/0!</v>
      </c>
      <c r="N54" s="94" t="e">
        <f>I54/F54</f>
        <v>#DIV/0!</v>
      </c>
      <c r="O54" s="94" t="e">
        <f>(H54/F54)</f>
        <v>#DIV/0!</v>
      </c>
      <c r="P54" s="92">
        <f>F54+F55</f>
        <v>0</v>
      </c>
      <c r="Q54" s="95" t="e">
        <f>L54/P54</f>
        <v>#DIV/0!</v>
      </c>
      <c r="R54" s="232" t="b">
        <f>IF(AND(A54="g",B54="n2"),VLOOKUP(Q54,vol,2),IF(AND(A54="g",B54="n1"),VLOOKUP(Q54,VO,2),IF(AND(A54="g",B54="NA"),VLOOKUP(Q54,VOO,2),IF(AND(A54="f",B54="n2"),VLOOKUP(Q54,VOLF,2),IF(AND(A54="f",B54="n1"),VLOOKUP(Q54,VOF,2),IF(AND(A54="f",B54="NA"),VLOOKUP(Q54,VOO,2)))))))</f>
        <v>0</v>
      </c>
      <c r="S54" s="97" t="s">
        <v>2</v>
      </c>
      <c r="T54" s="81" t="b">
        <f>R54</f>
        <v>0</v>
      </c>
      <c r="U54" s="81" t="b">
        <f>R58</f>
        <v>0</v>
      </c>
      <c r="V54" s="82"/>
      <c r="W54" s="82"/>
      <c r="X54" s="82"/>
      <c r="Y54" s="433">
        <f>((T54+U54)/40)*9</f>
        <v>0</v>
      </c>
      <c r="Z54" s="434"/>
      <c r="AA54" s="434"/>
      <c r="AB54" s="434"/>
      <c r="AC54" s="435"/>
      <c r="AD54" s="97" t="s">
        <v>2</v>
      </c>
      <c r="AE54" s="98" t="e">
        <f>IF(A54="G",INDEX(Matrice_garçons,VLOOKUP(G54,NLigne_garçons,7),HLOOKUP(C54,NColonne_garçons,21)),INDEX(Matrice_filles,VLOOKUP(G54,NLigne_filles,8),HLOOKUP(C54,NColonne_filles,21)))</f>
        <v>#N/A</v>
      </c>
      <c r="AF54" s="98" t="e">
        <f>IF(A58="G",INDEX(Matrice_garçons,VLOOKUP(G58,NLigne_garçons,7),HLOOKUP(C58,NColonne_garçons,21)),INDEX(Matrice_filles,VLOOKUP(G58,NLigne_filles,8),HLOOKUP(C58,NColonne_filles,21)))</f>
        <v>#N/A</v>
      </c>
      <c r="AG54" s="99" t="e">
        <f>(AE54+AF54)/5.71</f>
        <v>#N/A</v>
      </c>
      <c r="AH54" s="460"/>
      <c r="AI54" s="462"/>
      <c r="AJ54" s="464"/>
      <c r="AK54" s="84"/>
      <c r="AL54" s="255" t="s">
        <v>126</v>
      </c>
      <c r="AM54" s="257">
        <f>RANK(AM53,AM53:AP53)</f>
        <v>1</v>
      </c>
      <c r="AN54" s="257">
        <f>RANK(AN53,AM53:AP53)</f>
        <v>1</v>
      </c>
      <c r="AO54" s="257">
        <f>RANK(AO53,AM53:AP53)</f>
        <v>1</v>
      </c>
      <c r="AP54" s="259">
        <f>RANK(AP53,AM53:AP53)</f>
        <v>1</v>
      </c>
    </row>
    <row r="55" spans="1:42" ht="15.75" customHeight="1" thickBot="1">
      <c r="A55" s="109">
        <f>H51</f>
        <v>0</v>
      </c>
      <c r="B55" s="267" t="str">
        <f>IF(AM56=1,AM52,IF(AN56=1,AN52,IF(AO56=1,AO52,IF(AP56=1,AP52))))</f>
        <v>N2</v>
      </c>
      <c r="C55" s="110">
        <f>L51</f>
        <v>0</v>
      </c>
      <c r="D55" s="111"/>
      <c r="E55" s="112" t="s">
        <v>3</v>
      </c>
      <c r="F55" s="113"/>
      <c r="G55" s="114">
        <f>F55-F54</f>
        <v>0</v>
      </c>
      <c r="H55" s="115"/>
      <c r="I55" s="115"/>
      <c r="J55" s="115"/>
      <c r="K55" s="114">
        <f>F55-(H55+I55+J55)</f>
        <v>0</v>
      </c>
      <c r="L55" s="114">
        <f>H55+I55+J55</f>
        <v>0</v>
      </c>
      <c r="M55" s="233" t="e">
        <f>(J55/F55)</f>
        <v>#DIV/0!</v>
      </c>
      <c r="N55" s="233" t="e">
        <f>I55/F55</f>
        <v>#DIV/0!</v>
      </c>
      <c r="O55" s="233" t="e">
        <f>(H55/F55)</f>
        <v>#DIV/0!</v>
      </c>
      <c r="P55" s="114">
        <f>P54</f>
        <v>0</v>
      </c>
      <c r="Q55" s="116" t="e">
        <f>L55/P55</f>
        <v>#DIV/0!</v>
      </c>
      <c r="R55" s="234" t="b">
        <f>IF(AND(A55="g",B55="n2"),VLOOKUP(Q55,vol,2),IF(AND(A55="g",B55="n1"),VLOOKUP(Q55,VO,2),IF(AND(A55="g",B55="NA"),VLOOKUP(Q55,VOO,2),IF(AND(A55="f",B55="n2"),VLOOKUP(Q55,VOLF,2),IF(AND(A55="f",B55="n1"),VLOOKUP(Q55,VOF,2),IF(AND(A55="f",B55="NA"),VLOOKUP(Q55,VOO,2)))))))</f>
        <v>0</v>
      </c>
      <c r="S55" s="97" t="s">
        <v>3</v>
      </c>
      <c r="T55" s="81" t="b">
        <f>R55</f>
        <v>0</v>
      </c>
      <c r="U55" s="81" t="b">
        <f>R59</f>
        <v>0</v>
      </c>
      <c r="V55" s="82"/>
      <c r="W55" s="82"/>
      <c r="X55" s="82"/>
      <c r="Y55" s="433">
        <f>((T55+U55)/40)*9</f>
        <v>0</v>
      </c>
      <c r="Z55" s="434"/>
      <c r="AA55" s="434"/>
      <c r="AB55" s="434"/>
      <c r="AC55" s="435"/>
      <c r="AD55" s="97" t="s">
        <v>3</v>
      </c>
      <c r="AE55" s="98" t="e">
        <f>IF(A55="G",INDEX(Matrice_garçons,VLOOKUP(G55,NLigne_garçons,7),HLOOKUP(C55,NColonne_garçons,21)),INDEX(Matrice_filles,VLOOKUP(G55,NLigne_filles,8),HLOOKUP(C55,NColonne_filles,21)))</f>
        <v>#N/A</v>
      </c>
      <c r="AF55" s="98" t="e">
        <f>IF(A59="G",INDEX(Matrice_garçons,VLOOKUP(G59,NLigne_garçons,7),HLOOKUP(C59,NColonne_garçons,21)),INDEX(Matrice_filles,VLOOKUP(G59,NLigne_filles,8),HLOOKUP(C59,NColonne_filles,21)))</f>
        <v>#N/A</v>
      </c>
      <c r="AG55" s="99" t="e">
        <f>(AE55+AF55)/5.71</f>
        <v>#N/A</v>
      </c>
      <c r="AH55" s="461"/>
      <c r="AI55" s="463"/>
      <c r="AJ55" s="465"/>
      <c r="AK55" s="84"/>
      <c r="AL55" s="255" t="s">
        <v>3</v>
      </c>
      <c r="AM55" s="257">
        <f>H55+H59</f>
        <v>0</v>
      </c>
      <c r="AN55" s="257">
        <f>I55+I59</f>
        <v>0</v>
      </c>
      <c r="AO55" s="257">
        <f>J55+J59</f>
        <v>0</v>
      </c>
      <c r="AP55" s="259">
        <f>K55+K59</f>
        <v>0</v>
      </c>
    </row>
    <row r="56" spans="19:42" ht="15.75" customHeight="1" thickBot="1">
      <c r="S56" s="376" t="s">
        <v>62</v>
      </c>
      <c r="T56" s="377"/>
      <c r="U56" s="377"/>
      <c r="V56" s="377"/>
      <c r="W56" s="377"/>
      <c r="X56" s="377"/>
      <c r="Y56" s="377"/>
      <c r="Z56" s="377"/>
      <c r="AA56" s="377"/>
      <c r="AB56" s="377"/>
      <c r="AC56" s="377"/>
      <c r="AD56" s="378"/>
      <c r="AE56" s="457" t="s">
        <v>46</v>
      </c>
      <c r="AF56" s="422"/>
      <c r="AG56" s="425" t="s">
        <v>175</v>
      </c>
      <c r="AH56" s="425" t="s">
        <v>47</v>
      </c>
      <c r="AI56" s="415" t="s">
        <v>176</v>
      </c>
      <c r="AJ56" s="417" t="s">
        <v>23</v>
      </c>
      <c r="AL56" s="256" t="s">
        <v>126</v>
      </c>
      <c r="AM56" s="260">
        <f>RANK(AM55,AM55:AP55)</f>
        <v>1</v>
      </c>
      <c r="AN56" s="260">
        <f>RANK(AN55,AM55:AP55)</f>
        <v>1</v>
      </c>
      <c r="AO56" s="260">
        <f>RANK(AO55,AM55:AP55)</f>
        <v>1</v>
      </c>
      <c r="AP56" s="260">
        <f>RANK(AP55,AM55:AP55)</f>
        <v>1</v>
      </c>
    </row>
    <row r="57" spans="1:42" ht="15.75" customHeight="1">
      <c r="A57" s="100" t="s">
        <v>25</v>
      </c>
      <c r="B57" s="76" t="s">
        <v>26</v>
      </c>
      <c r="C57" s="73" t="s">
        <v>37</v>
      </c>
      <c r="D57" s="133" t="s">
        <v>12</v>
      </c>
      <c r="E57" s="101"/>
      <c r="F57" s="75" t="s">
        <v>1</v>
      </c>
      <c r="G57" s="76" t="s">
        <v>8</v>
      </c>
      <c r="H57" s="77" t="s">
        <v>65</v>
      </c>
      <c r="I57" s="77" t="s">
        <v>66</v>
      </c>
      <c r="J57" s="77" t="s">
        <v>67</v>
      </c>
      <c r="K57" s="76" t="s">
        <v>56</v>
      </c>
      <c r="L57" s="78" t="s">
        <v>140</v>
      </c>
      <c r="M57" s="78" t="s">
        <v>166</v>
      </c>
      <c r="N57" s="78" t="s">
        <v>145</v>
      </c>
      <c r="O57" s="78" t="s">
        <v>146</v>
      </c>
      <c r="P57" s="73" t="s">
        <v>9</v>
      </c>
      <c r="Q57" s="102" t="s">
        <v>10</v>
      </c>
      <c r="R57" s="231" t="s">
        <v>7</v>
      </c>
      <c r="S57" s="80"/>
      <c r="T57" s="90" t="s">
        <v>167</v>
      </c>
      <c r="U57" s="90" t="s">
        <v>7</v>
      </c>
      <c r="V57" s="90"/>
      <c r="W57" s="90"/>
      <c r="X57" s="90"/>
      <c r="Y57" s="90" t="s">
        <v>168</v>
      </c>
      <c r="Z57" s="90"/>
      <c r="AA57" s="90"/>
      <c r="AB57" s="90"/>
      <c r="AC57" s="130" t="s">
        <v>7</v>
      </c>
      <c r="AD57" s="334" t="s">
        <v>176</v>
      </c>
      <c r="AE57" s="458"/>
      <c r="AF57" s="424"/>
      <c r="AG57" s="426"/>
      <c r="AH57" s="426"/>
      <c r="AI57" s="416"/>
      <c r="AJ57" s="418"/>
      <c r="AL57" s="275"/>
      <c r="AM57" s="63"/>
      <c r="AN57" s="63"/>
      <c r="AO57" s="63"/>
      <c r="AP57" s="63"/>
    </row>
    <row r="58" spans="1:42" ht="15.75" customHeight="1">
      <c r="A58" s="87">
        <f>A54</f>
        <v>0</v>
      </c>
      <c r="B58" s="88" t="str">
        <f>B54</f>
        <v>N2</v>
      </c>
      <c r="C58" s="88">
        <f>C55</f>
        <v>0</v>
      </c>
      <c r="D58" s="108">
        <f>D54</f>
        <v>0</v>
      </c>
      <c r="E58" s="90" t="s">
        <v>2</v>
      </c>
      <c r="F58" s="91"/>
      <c r="G58" s="92">
        <f>F58-F59</f>
        <v>0</v>
      </c>
      <c r="H58" s="93"/>
      <c r="I58" s="93"/>
      <c r="J58" s="93"/>
      <c r="K58" s="92">
        <f>F58-(H58+I58+J58)</f>
        <v>0</v>
      </c>
      <c r="L58" s="92">
        <f>H58+I58+J58</f>
        <v>0</v>
      </c>
      <c r="M58" s="94" t="e">
        <f>(J58/F58)</f>
        <v>#DIV/0!</v>
      </c>
      <c r="N58" s="94" t="e">
        <f>I58/F58</f>
        <v>#DIV/0!</v>
      </c>
      <c r="O58" s="94" t="e">
        <f>(H58/F58)</f>
        <v>#DIV/0!</v>
      </c>
      <c r="P58" s="92">
        <f>F58+F59</f>
        <v>0</v>
      </c>
      <c r="Q58" s="95" t="e">
        <f>L58/P58</f>
        <v>#DIV/0!</v>
      </c>
      <c r="R58" s="232" t="b">
        <f>IF(AND(A58="g",B58="n2"),VLOOKUP(Q58,vol,2),IF(AND(A58="g",B58="n1"),VLOOKUP(Q58,VO,2),IF(AND(A58="g",B58="NA"),VLOOKUP(Q58,VOO,2),IF(AND(A58="f",B58="n2"),VLOOKUP(Q58,VOLF,2),IF(AND(A58="f",B58="n1"),VLOOKUP(Q58,VOF,2),IF(AND(A58="f",B58="NA"),VLOOKUP(Q58,VOO,2)))))))</f>
        <v>0</v>
      </c>
      <c r="S58" s="97" t="s">
        <v>2</v>
      </c>
      <c r="T58" s="117"/>
      <c r="U58" s="118">
        <f>MAX(V58:X58)</f>
        <v>0</v>
      </c>
      <c r="V58" s="119" t="b">
        <f>IF(T58="P",VLOOKUP(M54,'BAREMES TT'!$AI$4:$AL$25,2))</f>
        <v>0</v>
      </c>
      <c r="W58" s="119" t="b">
        <f>IF(T58="F",VLOOKUP(N54,'BAREMES TT'!$AI$4:$AL$25,3))</f>
        <v>0</v>
      </c>
      <c r="X58" s="119" t="b">
        <f>IF(T58="E",VLOOKUP(O54,'BAREMES TT'!$AI$4:$AL$25,4))</f>
        <v>0</v>
      </c>
      <c r="Y58" s="117"/>
      <c r="Z58" s="119" t="b">
        <f>IF(Y58="P",VLOOKUP(M58,'BAREMES TT'!$AI$4:$AL$25,2))</f>
        <v>0</v>
      </c>
      <c r="AA58" s="119" t="b">
        <f>IF(Y58="F",VLOOKUP(N58,'BAREMES TT'!$AI$4:$AL$25,3))</f>
        <v>0</v>
      </c>
      <c r="AB58" s="119" t="b">
        <f>IF(Y58="E",VLOOKUP(O58,'BAREMES TT'!$AI$4:$AL$25,4))</f>
        <v>0</v>
      </c>
      <c r="AC58" s="118">
        <f>MAX(Z58:AB58)</f>
        <v>0</v>
      </c>
      <c r="AD58" s="131">
        <f>(AC58+U58)/2</f>
        <v>0</v>
      </c>
      <c r="AE58" s="455">
        <f>D54</f>
        <v>0</v>
      </c>
      <c r="AF58" s="420"/>
      <c r="AG58" s="134">
        <f>Y54</f>
        <v>0</v>
      </c>
      <c r="AH58" s="134" t="e">
        <f>AG54</f>
        <v>#N/A</v>
      </c>
      <c r="AI58" s="135">
        <f>AD58</f>
        <v>0</v>
      </c>
      <c r="AJ58" s="140" t="e">
        <f>AG58+AH58+AI58</f>
        <v>#N/A</v>
      </c>
      <c r="AL58" s="275"/>
      <c r="AM58" s="63"/>
      <c r="AN58" s="63"/>
      <c r="AO58" s="63"/>
      <c r="AP58" s="63"/>
    </row>
    <row r="59" spans="1:38" ht="15.75" customHeight="1" thickBot="1">
      <c r="A59" s="109">
        <f>A55</f>
        <v>0</v>
      </c>
      <c r="B59" s="110" t="str">
        <f>B55</f>
        <v>N2</v>
      </c>
      <c r="C59" s="110">
        <f>C55</f>
        <v>0</v>
      </c>
      <c r="D59" s="122">
        <f>D55</f>
        <v>0</v>
      </c>
      <c r="E59" s="112" t="s">
        <v>3</v>
      </c>
      <c r="F59" s="113"/>
      <c r="G59" s="114">
        <f>F59-F58</f>
        <v>0</v>
      </c>
      <c r="H59" s="115"/>
      <c r="I59" s="115"/>
      <c r="J59" s="115"/>
      <c r="K59" s="114">
        <f>F59-(H59+I59+J59)</f>
        <v>0</v>
      </c>
      <c r="L59" s="114">
        <f>H59+I59+J59</f>
        <v>0</v>
      </c>
      <c r="M59" s="233" t="e">
        <f>(J59/F59)</f>
        <v>#DIV/0!</v>
      </c>
      <c r="N59" s="233" t="e">
        <f>I59/F59</f>
        <v>#DIV/0!</v>
      </c>
      <c r="O59" s="233" t="e">
        <f>(H59/F59)</f>
        <v>#DIV/0!</v>
      </c>
      <c r="P59" s="114">
        <f>P58</f>
        <v>0</v>
      </c>
      <c r="Q59" s="116" t="e">
        <f>L59/P59</f>
        <v>#DIV/0!</v>
      </c>
      <c r="R59" s="234" t="b">
        <f>IF(AND(A59="g",B59="n2"),VLOOKUP(Q59,vol,2),IF(AND(A59="g",B59="n1"),VLOOKUP(Q59,VO,2),IF(AND(A59="g",B59="NA"),VLOOKUP(Q59,VOO,2),IF(AND(A59="f",B59="n2"),VLOOKUP(Q59,VOLF,2),IF(AND(A59="f",B59="n1"),VLOOKUP(Q59,VOF,2),IF(AND(A59="f",B59="NA"),VLOOKUP(Q59,VOO,2)))))))</f>
        <v>0</v>
      </c>
      <c r="S59" s="106" t="s">
        <v>3</v>
      </c>
      <c r="T59" s="123"/>
      <c r="U59" s="124">
        <f>MAX(V59:X59)</f>
        <v>0</v>
      </c>
      <c r="V59" s="125" t="b">
        <f>IF(T59="P",VLOOKUP(M55,'BAREMES TT'!$AI$4:$AL$25,2))</f>
        <v>0</v>
      </c>
      <c r="W59" s="125" t="b">
        <f>IF(T59="F",VLOOKUP(N55,'BAREMES TT'!$AI$5:$AL$26,3))</f>
        <v>0</v>
      </c>
      <c r="X59" s="125" t="b">
        <f>IF(T59="E",VLOOKUP(O55,'BAREMES TT'!$AI$4:$AL$25,4))</f>
        <v>0</v>
      </c>
      <c r="Y59" s="123"/>
      <c r="Z59" s="125" t="b">
        <f>IF(Y59="P",VLOOKUP(M59,'BAREMES TT'!$AI$4:$AL$25,2))</f>
        <v>0</v>
      </c>
      <c r="AA59" s="125" t="b">
        <f>IF(Y59="F",VLOOKUP(N59,'BAREMES TT'!$AI$4:$AL$25,3))</f>
        <v>0</v>
      </c>
      <c r="AB59" s="125" t="b">
        <f>IF(Y59="E",VLOOKUP(O59,'BAREMES TT'!$AI$4:$AL$25,4))</f>
        <v>0</v>
      </c>
      <c r="AC59" s="124">
        <f>MAX(Z59:AB59)</f>
        <v>0</v>
      </c>
      <c r="AD59" s="126">
        <f>(AC59+U59)/2</f>
        <v>0</v>
      </c>
      <c r="AE59" s="456">
        <f>D55</f>
        <v>0</v>
      </c>
      <c r="AF59" s="414"/>
      <c r="AG59" s="136">
        <f>Y55</f>
        <v>0</v>
      </c>
      <c r="AH59" s="136" t="e">
        <f>AG55</f>
        <v>#N/A</v>
      </c>
      <c r="AI59" s="137">
        <f>AD59</f>
        <v>0</v>
      </c>
      <c r="AJ59" s="141" t="e">
        <f>AG59+AH59+AI59</f>
        <v>#N/A</v>
      </c>
      <c r="AL59" s="121"/>
    </row>
    <row r="60" ht="15.75" thickBot="1">
      <c r="AI60" s="63"/>
    </row>
    <row r="61" spans="1:36" ht="34.5" customHeight="1" thickBot="1">
      <c r="A61" s="366" t="s">
        <v>45</v>
      </c>
      <c r="B61" s="367"/>
      <c r="C61" s="367"/>
      <c r="D61" s="367"/>
      <c r="E61" s="367"/>
      <c r="F61" s="368"/>
      <c r="G61" s="142" t="s">
        <v>79</v>
      </c>
      <c r="H61" s="143"/>
      <c r="I61" s="268"/>
      <c r="J61" s="448" t="s">
        <v>63</v>
      </c>
      <c r="K61" s="449"/>
      <c r="L61" s="143"/>
      <c r="M61" s="59"/>
      <c r="N61" s="59"/>
      <c r="O61" s="59"/>
      <c r="Q61" s="450" t="s">
        <v>108</v>
      </c>
      <c r="R61" s="451"/>
      <c r="S61" s="451"/>
      <c r="T61" s="451"/>
      <c r="U61" s="451"/>
      <c r="V61" s="451"/>
      <c r="W61" s="451"/>
      <c r="X61" s="451"/>
      <c r="Y61" s="452"/>
      <c r="Z61" s="61"/>
      <c r="AA61" s="61"/>
      <c r="AB61" s="61"/>
      <c r="AD61" s="453"/>
      <c r="AE61" s="453"/>
      <c r="AF61" s="454"/>
      <c r="AG61" s="454"/>
      <c r="AH61" s="454"/>
      <c r="AI61" s="454"/>
      <c r="AJ61" s="454"/>
    </row>
    <row r="62" spans="1:42" ht="15.75" customHeight="1" thickBot="1">
      <c r="A62" s="62" t="s">
        <v>24</v>
      </c>
      <c r="B62" s="63"/>
      <c r="C62" s="63"/>
      <c r="D62" s="127"/>
      <c r="E62" s="63"/>
      <c r="F62" s="63"/>
      <c r="G62" s="64"/>
      <c r="H62" s="65">
        <v>1</v>
      </c>
      <c r="I62" s="65">
        <v>2</v>
      </c>
      <c r="J62" s="65">
        <v>3</v>
      </c>
      <c r="K62" s="66"/>
      <c r="L62" s="67" t="s">
        <v>0</v>
      </c>
      <c r="M62" s="67"/>
      <c r="N62" s="67"/>
      <c r="O62" s="67"/>
      <c r="P62" s="63"/>
      <c r="Q62" s="63"/>
      <c r="R62" s="63"/>
      <c r="S62" s="436" t="s">
        <v>61</v>
      </c>
      <c r="T62" s="437"/>
      <c r="U62" s="437"/>
      <c r="V62" s="437"/>
      <c r="W62" s="437"/>
      <c r="X62" s="437"/>
      <c r="Y62" s="437"/>
      <c r="Z62" s="437"/>
      <c r="AA62" s="437"/>
      <c r="AB62" s="437"/>
      <c r="AC62" s="438"/>
      <c r="AD62" s="439" t="s">
        <v>60</v>
      </c>
      <c r="AE62" s="440"/>
      <c r="AF62" s="440"/>
      <c r="AG62" s="441"/>
      <c r="AH62" s="459"/>
      <c r="AI62" s="445"/>
      <c r="AJ62" s="427">
        <v>7</v>
      </c>
      <c r="AK62" s="68"/>
      <c r="AL62" s="258"/>
      <c r="AM62" s="264" t="s">
        <v>5</v>
      </c>
      <c r="AN62" s="264" t="s">
        <v>6</v>
      </c>
      <c r="AO62" s="264" t="s">
        <v>130</v>
      </c>
      <c r="AP62" s="265" t="s">
        <v>130</v>
      </c>
    </row>
    <row r="63" spans="1:42" ht="15.75" customHeight="1">
      <c r="A63" s="71" t="s">
        <v>25</v>
      </c>
      <c r="B63" s="72" t="s">
        <v>26</v>
      </c>
      <c r="C63" s="73" t="s">
        <v>37</v>
      </c>
      <c r="D63" s="132" t="s">
        <v>11</v>
      </c>
      <c r="E63" s="74"/>
      <c r="F63" s="75" t="s">
        <v>1</v>
      </c>
      <c r="G63" s="76" t="s">
        <v>8</v>
      </c>
      <c r="H63" s="77" t="s">
        <v>65</v>
      </c>
      <c r="I63" s="77" t="s">
        <v>66</v>
      </c>
      <c r="J63" s="77" t="s">
        <v>67</v>
      </c>
      <c r="K63" s="76" t="s">
        <v>56</v>
      </c>
      <c r="L63" s="78" t="s">
        <v>140</v>
      </c>
      <c r="M63" s="78" t="s">
        <v>166</v>
      </c>
      <c r="N63" s="78" t="s">
        <v>145</v>
      </c>
      <c r="O63" s="78" t="s">
        <v>146</v>
      </c>
      <c r="P63" s="76" t="s">
        <v>9</v>
      </c>
      <c r="Q63" s="72" t="s">
        <v>10</v>
      </c>
      <c r="R63" s="231" t="s">
        <v>7</v>
      </c>
      <c r="S63" s="80"/>
      <c r="T63" s="81" t="s">
        <v>57</v>
      </c>
      <c r="U63" s="81" t="s">
        <v>58</v>
      </c>
      <c r="V63" s="82"/>
      <c r="W63" s="82"/>
      <c r="X63" s="82"/>
      <c r="Y63" s="430" t="s">
        <v>175</v>
      </c>
      <c r="Z63" s="431"/>
      <c r="AA63" s="431"/>
      <c r="AB63" s="431"/>
      <c r="AC63" s="432"/>
      <c r="AD63" s="80"/>
      <c r="AE63" s="81" t="s">
        <v>57</v>
      </c>
      <c r="AF63" s="81" t="s">
        <v>58</v>
      </c>
      <c r="AG63" s="333" t="s">
        <v>47</v>
      </c>
      <c r="AH63" s="460"/>
      <c r="AI63" s="462"/>
      <c r="AJ63" s="464"/>
      <c r="AK63" s="84"/>
      <c r="AL63" s="255" t="s">
        <v>2</v>
      </c>
      <c r="AM63" s="257">
        <f>H64+H68</f>
        <v>0</v>
      </c>
      <c r="AN63" s="257">
        <f>I64+I68</f>
        <v>0</v>
      </c>
      <c r="AO63" s="257">
        <f>J64+J68</f>
        <v>0</v>
      </c>
      <c r="AP63" s="259">
        <f>K64+K68</f>
        <v>0</v>
      </c>
    </row>
    <row r="64" spans="1:42" ht="15.75" customHeight="1">
      <c r="A64" s="87">
        <f>H61</f>
        <v>0</v>
      </c>
      <c r="B64" s="266" t="str">
        <f>IF(AM64=1,AM62,IF(AN64=1,AN62,IF(AO64=1,AO62,IF(AP64=1,AP62))))</f>
        <v>N2</v>
      </c>
      <c r="C64" s="88">
        <f>L61</f>
        <v>0</v>
      </c>
      <c r="D64" s="89"/>
      <c r="E64" s="90" t="s">
        <v>2</v>
      </c>
      <c r="F64" s="91"/>
      <c r="G64" s="92">
        <f>F64-F65</f>
        <v>0</v>
      </c>
      <c r="H64" s="93"/>
      <c r="I64" s="93"/>
      <c r="J64" s="93"/>
      <c r="K64" s="92">
        <f>F64-(H64+I64+J64)</f>
        <v>0</v>
      </c>
      <c r="L64" s="92">
        <f>H64+I64+J64</f>
        <v>0</v>
      </c>
      <c r="M64" s="94" t="e">
        <f>(J64/F64)</f>
        <v>#DIV/0!</v>
      </c>
      <c r="N64" s="94" t="e">
        <f>I64/F64</f>
        <v>#DIV/0!</v>
      </c>
      <c r="O64" s="94" t="e">
        <f>(H64/F64)</f>
        <v>#DIV/0!</v>
      </c>
      <c r="P64" s="92">
        <f>F64+F65</f>
        <v>0</v>
      </c>
      <c r="Q64" s="95" t="e">
        <f>L64/P64</f>
        <v>#DIV/0!</v>
      </c>
      <c r="R64" s="232" t="b">
        <f>IF(AND(A64="g",B64="n2"),VLOOKUP(Q64,vol,2),IF(AND(A64="g",B64="n1"),VLOOKUP(Q64,VO,2),IF(AND(A64="g",B64="NA"),VLOOKUP(Q64,VOO,2),IF(AND(A64="f",B64="n2"),VLOOKUP(Q64,VOLF,2),IF(AND(A64="f",B64="n1"),VLOOKUP(Q64,VOF,2),IF(AND(A64="f",B64="NA"),VLOOKUP(Q64,VOO,2)))))))</f>
        <v>0</v>
      </c>
      <c r="S64" s="97" t="s">
        <v>2</v>
      </c>
      <c r="T64" s="81" t="b">
        <f>R64</f>
        <v>0</v>
      </c>
      <c r="U64" s="81" t="b">
        <f>R68</f>
        <v>0</v>
      </c>
      <c r="V64" s="82"/>
      <c r="W64" s="82"/>
      <c r="X64" s="82"/>
      <c r="Y64" s="433">
        <f>((T64+U64)/40)*9</f>
        <v>0</v>
      </c>
      <c r="Z64" s="434"/>
      <c r="AA64" s="434"/>
      <c r="AB64" s="434"/>
      <c r="AC64" s="435"/>
      <c r="AD64" s="97" t="s">
        <v>2</v>
      </c>
      <c r="AE64" s="98" t="e">
        <f>IF(A64="G",INDEX(Matrice_garçons,VLOOKUP(G64,NLigne_garçons,7),HLOOKUP(C64,NColonne_garçons,21)),INDEX(Matrice_filles,VLOOKUP(G64,NLigne_filles,8),HLOOKUP(C64,NColonne_filles,21)))</f>
        <v>#N/A</v>
      </c>
      <c r="AF64" s="98" t="e">
        <f>IF(A68="G",INDEX(Matrice_garçons,VLOOKUP(G68,NLigne_garçons,7),HLOOKUP(C68,NColonne_garçons,21)),INDEX(Matrice_filles,VLOOKUP(G68,NLigne_filles,8),HLOOKUP(C68,NColonne_filles,21)))</f>
        <v>#N/A</v>
      </c>
      <c r="AG64" s="99" t="e">
        <f>(AE64+AF64)/5.71</f>
        <v>#N/A</v>
      </c>
      <c r="AH64" s="460"/>
      <c r="AI64" s="462"/>
      <c r="AJ64" s="464"/>
      <c r="AK64" s="84"/>
      <c r="AL64" s="255" t="s">
        <v>126</v>
      </c>
      <c r="AM64" s="257">
        <f>RANK(AM63,AM63:AP63)</f>
        <v>1</v>
      </c>
      <c r="AN64" s="257">
        <f>RANK(AN63,AM63:AP63)</f>
        <v>1</v>
      </c>
      <c r="AO64" s="257">
        <f>RANK(AO63,AM63:AP63)</f>
        <v>1</v>
      </c>
      <c r="AP64" s="259">
        <f>RANK(AP63,AM63:AP63)</f>
        <v>1</v>
      </c>
    </row>
    <row r="65" spans="1:42" ht="15.75" customHeight="1" thickBot="1">
      <c r="A65" s="109">
        <f>H61</f>
        <v>0</v>
      </c>
      <c r="B65" s="267" t="str">
        <f>IF(AM66=1,AM62,IF(AN66=1,AN62,IF(AO66=1,AO62,IF(AP66=1,AP62))))</f>
        <v>N2</v>
      </c>
      <c r="C65" s="110">
        <f>L61</f>
        <v>0</v>
      </c>
      <c r="D65" s="111"/>
      <c r="E65" s="112" t="s">
        <v>3</v>
      </c>
      <c r="F65" s="113"/>
      <c r="G65" s="114">
        <f>F65-F64</f>
        <v>0</v>
      </c>
      <c r="H65" s="115"/>
      <c r="I65" s="115"/>
      <c r="J65" s="115"/>
      <c r="K65" s="114">
        <f>F65-(H65+I65+J65)</f>
        <v>0</v>
      </c>
      <c r="L65" s="114">
        <f>H65+I65+J65</f>
        <v>0</v>
      </c>
      <c r="M65" s="233" t="e">
        <f>(J65/F65)</f>
        <v>#DIV/0!</v>
      </c>
      <c r="N65" s="233" t="e">
        <f>I65/F65</f>
        <v>#DIV/0!</v>
      </c>
      <c r="O65" s="233" t="e">
        <f>(H65/F65)</f>
        <v>#DIV/0!</v>
      </c>
      <c r="P65" s="114">
        <f>P64</f>
        <v>0</v>
      </c>
      <c r="Q65" s="116" t="e">
        <f>L65/P65</f>
        <v>#DIV/0!</v>
      </c>
      <c r="R65" s="234" t="b">
        <f>IF(AND(A65="g",B65="n2"),VLOOKUP(Q65,vol,2),IF(AND(A65="g",B65="n1"),VLOOKUP(Q65,VO,2),IF(AND(A65="g",B65="NA"),VLOOKUP(Q65,VOO,2),IF(AND(A65="f",B65="n2"),VLOOKUP(Q65,VOLF,2),IF(AND(A65="f",B65="n1"),VLOOKUP(Q65,VOF,2),IF(AND(A65="f",B65="NA"),VLOOKUP(Q65,VOO,2)))))))</f>
        <v>0</v>
      </c>
      <c r="S65" s="97" t="s">
        <v>3</v>
      </c>
      <c r="T65" s="81" t="b">
        <f>R65</f>
        <v>0</v>
      </c>
      <c r="U65" s="81" t="b">
        <f>R69</f>
        <v>0</v>
      </c>
      <c r="V65" s="82"/>
      <c r="W65" s="82"/>
      <c r="X65" s="82"/>
      <c r="Y65" s="433">
        <f>((T65+U65)/40)*9</f>
        <v>0</v>
      </c>
      <c r="Z65" s="434"/>
      <c r="AA65" s="434"/>
      <c r="AB65" s="434"/>
      <c r="AC65" s="435"/>
      <c r="AD65" s="97" t="s">
        <v>3</v>
      </c>
      <c r="AE65" s="98" t="e">
        <f>IF(A65="G",INDEX(Matrice_garçons,VLOOKUP(G65,NLigne_garçons,7),HLOOKUP(C65,NColonne_garçons,21)),INDEX(Matrice_filles,VLOOKUP(G65,NLigne_filles,8),HLOOKUP(C65,NColonne_filles,21)))</f>
        <v>#N/A</v>
      </c>
      <c r="AF65" s="98" t="e">
        <f>IF(A69="G",INDEX(Matrice_garçons,VLOOKUP(G69,NLigne_garçons,7),HLOOKUP(C69,NColonne_garçons,21)),INDEX(Matrice_filles,VLOOKUP(G69,NLigne_filles,8),HLOOKUP(C69,NColonne_filles,21)))</f>
        <v>#N/A</v>
      </c>
      <c r="AG65" s="99" t="e">
        <f>(AE65+AF65)/5.71</f>
        <v>#N/A</v>
      </c>
      <c r="AH65" s="461"/>
      <c r="AI65" s="463"/>
      <c r="AJ65" s="465"/>
      <c r="AK65" s="84"/>
      <c r="AL65" s="255" t="s">
        <v>3</v>
      </c>
      <c r="AM65" s="257">
        <f>H65+H69</f>
        <v>0</v>
      </c>
      <c r="AN65" s="257">
        <f>I65+I69</f>
        <v>0</v>
      </c>
      <c r="AO65" s="257">
        <f>J65+J69</f>
        <v>0</v>
      </c>
      <c r="AP65" s="259">
        <f>K65+K69</f>
        <v>0</v>
      </c>
    </row>
    <row r="66" spans="19:42" ht="15.75" customHeight="1" thickBot="1">
      <c r="S66" s="376" t="s">
        <v>62</v>
      </c>
      <c r="T66" s="377"/>
      <c r="U66" s="377"/>
      <c r="V66" s="377"/>
      <c r="W66" s="377"/>
      <c r="X66" s="377"/>
      <c r="Y66" s="377"/>
      <c r="Z66" s="377"/>
      <c r="AA66" s="377"/>
      <c r="AB66" s="377"/>
      <c r="AC66" s="377"/>
      <c r="AD66" s="378"/>
      <c r="AE66" s="457" t="s">
        <v>46</v>
      </c>
      <c r="AF66" s="422"/>
      <c r="AG66" s="425" t="s">
        <v>175</v>
      </c>
      <c r="AH66" s="425" t="s">
        <v>47</v>
      </c>
      <c r="AI66" s="415" t="s">
        <v>176</v>
      </c>
      <c r="AJ66" s="417" t="s">
        <v>23</v>
      </c>
      <c r="AL66" s="256" t="s">
        <v>126</v>
      </c>
      <c r="AM66" s="260">
        <f>RANK(AM65,AM65:AP65)</f>
        <v>1</v>
      </c>
      <c r="AN66" s="260">
        <f>RANK(AN65,AM65:AP65)</f>
        <v>1</v>
      </c>
      <c r="AO66" s="260">
        <f>RANK(AO65,AM65:AP65)</f>
        <v>1</v>
      </c>
      <c r="AP66" s="260">
        <f>RANK(AP65,AM65:AP65)</f>
        <v>1</v>
      </c>
    </row>
    <row r="67" spans="1:42" ht="15.75" customHeight="1">
      <c r="A67" s="100" t="s">
        <v>25</v>
      </c>
      <c r="B67" s="76" t="s">
        <v>26</v>
      </c>
      <c r="C67" s="73" t="s">
        <v>37</v>
      </c>
      <c r="D67" s="133" t="s">
        <v>12</v>
      </c>
      <c r="E67" s="101"/>
      <c r="F67" s="75" t="s">
        <v>1</v>
      </c>
      <c r="G67" s="76" t="s">
        <v>8</v>
      </c>
      <c r="H67" s="77" t="s">
        <v>65</v>
      </c>
      <c r="I67" s="77" t="s">
        <v>66</v>
      </c>
      <c r="J67" s="77" t="s">
        <v>67</v>
      </c>
      <c r="K67" s="76" t="s">
        <v>56</v>
      </c>
      <c r="L67" s="78" t="s">
        <v>140</v>
      </c>
      <c r="M67" s="78" t="s">
        <v>166</v>
      </c>
      <c r="N67" s="78" t="s">
        <v>145</v>
      </c>
      <c r="O67" s="78" t="s">
        <v>146</v>
      </c>
      <c r="P67" s="73" t="s">
        <v>9</v>
      </c>
      <c r="Q67" s="102" t="s">
        <v>10</v>
      </c>
      <c r="R67" s="231" t="s">
        <v>7</v>
      </c>
      <c r="S67" s="80"/>
      <c r="T67" s="90" t="s">
        <v>167</v>
      </c>
      <c r="U67" s="90" t="s">
        <v>7</v>
      </c>
      <c r="V67" s="90"/>
      <c r="W67" s="90"/>
      <c r="X67" s="90"/>
      <c r="Y67" s="90" t="s">
        <v>168</v>
      </c>
      <c r="Z67" s="90"/>
      <c r="AA67" s="90"/>
      <c r="AB67" s="90"/>
      <c r="AC67" s="130" t="s">
        <v>7</v>
      </c>
      <c r="AD67" s="334" t="s">
        <v>176</v>
      </c>
      <c r="AE67" s="458"/>
      <c r="AF67" s="424"/>
      <c r="AG67" s="426"/>
      <c r="AH67" s="426"/>
      <c r="AI67" s="416"/>
      <c r="AJ67" s="418"/>
      <c r="AL67" s="275"/>
      <c r="AM67" s="63"/>
      <c r="AN67" s="63"/>
      <c r="AO67" s="63"/>
      <c r="AP67" s="63"/>
    </row>
    <row r="68" spans="1:42" ht="15.75" customHeight="1">
      <c r="A68" s="87">
        <f>A64</f>
        <v>0</v>
      </c>
      <c r="B68" s="88" t="str">
        <f>B64</f>
        <v>N2</v>
      </c>
      <c r="C68" s="88">
        <f>C65</f>
        <v>0</v>
      </c>
      <c r="D68" s="108">
        <f>D64</f>
        <v>0</v>
      </c>
      <c r="E68" s="90" t="s">
        <v>2</v>
      </c>
      <c r="F68" s="91"/>
      <c r="G68" s="92">
        <f>F68-F69</f>
        <v>0</v>
      </c>
      <c r="H68" s="93"/>
      <c r="I68" s="93"/>
      <c r="J68" s="93"/>
      <c r="K68" s="92">
        <f>F68-(H68+I68+J68)</f>
        <v>0</v>
      </c>
      <c r="L68" s="92">
        <f>H68+I68+J68</f>
        <v>0</v>
      </c>
      <c r="M68" s="94" t="e">
        <f>(J68/F68)</f>
        <v>#DIV/0!</v>
      </c>
      <c r="N68" s="94" t="e">
        <f>I68/F68</f>
        <v>#DIV/0!</v>
      </c>
      <c r="O68" s="94" t="e">
        <f>(H68/F68)</f>
        <v>#DIV/0!</v>
      </c>
      <c r="P68" s="92">
        <f>F68+F69</f>
        <v>0</v>
      </c>
      <c r="Q68" s="95" t="e">
        <f>L68/P68</f>
        <v>#DIV/0!</v>
      </c>
      <c r="R68" s="232" t="b">
        <f>IF(AND(A68="g",B68="n2"),VLOOKUP(Q68,vol,2),IF(AND(A68="g",B68="n1"),VLOOKUP(Q68,VO,2),IF(AND(A68="g",B68="NA"),VLOOKUP(Q68,VOO,2),IF(AND(A68="f",B68="n2"),VLOOKUP(Q68,VOLF,2),IF(AND(A68="f",B68="n1"),VLOOKUP(Q68,VOF,2),IF(AND(A68="f",B68="NA"),VLOOKUP(Q68,VOO,2)))))))</f>
        <v>0</v>
      </c>
      <c r="S68" s="97" t="s">
        <v>2</v>
      </c>
      <c r="T68" s="117"/>
      <c r="U68" s="118">
        <f>MAX(V68:X68)</f>
        <v>0</v>
      </c>
      <c r="V68" s="119" t="b">
        <f>IF(T68="P",VLOOKUP(M64,'BAREMES TT'!$AI$4:$AL$25,2))</f>
        <v>0</v>
      </c>
      <c r="W68" s="119" t="b">
        <f>IF(T68="F",VLOOKUP(N64,'BAREMES TT'!$AI$4:$AL$25,3))</f>
        <v>0</v>
      </c>
      <c r="X68" s="119" t="b">
        <f>IF(T68="E",VLOOKUP(O64,'BAREMES TT'!$AI$4:$AL$25,4))</f>
        <v>0</v>
      </c>
      <c r="Y68" s="117"/>
      <c r="Z68" s="119" t="b">
        <f>IF(Y68="P",VLOOKUP(M68,'BAREMES TT'!$AI$4:$AL$25,2))</f>
        <v>0</v>
      </c>
      <c r="AA68" s="119" t="b">
        <f>IF(Y68="F",VLOOKUP(N68,'BAREMES TT'!$AI$4:$AL$25,3))</f>
        <v>0</v>
      </c>
      <c r="AB68" s="119" t="b">
        <f>IF(Y68="E",VLOOKUP(O68,'BAREMES TT'!$AI$4:$AL$25,4))</f>
        <v>0</v>
      </c>
      <c r="AC68" s="118">
        <f>MAX(Z68:AB68)</f>
        <v>0</v>
      </c>
      <c r="AD68" s="131">
        <f>(AC68+U68)/2</f>
        <v>0</v>
      </c>
      <c r="AE68" s="455">
        <f>D64</f>
        <v>0</v>
      </c>
      <c r="AF68" s="420"/>
      <c r="AG68" s="134">
        <f>Y64</f>
        <v>0</v>
      </c>
      <c r="AH68" s="134" t="e">
        <f>AG64</f>
        <v>#N/A</v>
      </c>
      <c r="AI68" s="135">
        <f>AD68</f>
        <v>0</v>
      </c>
      <c r="AJ68" s="140" t="e">
        <f>AG68+AH68+AI68</f>
        <v>#N/A</v>
      </c>
      <c r="AL68" s="275"/>
      <c r="AM68" s="63"/>
      <c r="AN68" s="63"/>
      <c r="AO68" s="63"/>
      <c r="AP68" s="63"/>
    </row>
    <row r="69" spans="1:38" ht="15.75" customHeight="1" thickBot="1">
      <c r="A69" s="109">
        <f>A65</f>
        <v>0</v>
      </c>
      <c r="B69" s="110" t="str">
        <f>B65</f>
        <v>N2</v>
      </c>
      <c r="C69" s="110">
        <f>C65</f>
        <v>0</v>
      </c>
      <c r="D69" s="122">
        <f>D65</f>
        <v>0</v>
      </c>
      <c r="E69" s="112" t="s">
        <v>3</v>
      </c>
      <c r="F69" s="113"/>
      <c r="G69" s="114">
        <f>F69-F68</f>
        <v>0</v>
      </c>
      <c r="H69" s="115"/>
      <c r="I69" s="115"/>
      <c r="J69" s="115"/>
      <c r="K69" s="114">
        <f>F69-(H69+I69+J69)</f>
        <v>0</v>
      </c>
      <c r="L69" s="114">
        <f>H69+I69+J69</f>
        <v>0</v>
      </c>
      <c r="M69" s="233" t="e">
        <f>(J69/F69)</f>
        <v>#DIV/0!</v>
      </c>
      <c r="N69" s="233" t="e">
        <f>I69/F69</f>
        <v>#DIV/0!</v>
      </c>
      <c r="O69" s="233" t="e">
        <f>(H69/F69)</f>
        <v>#DIV/0!</v>
      </c>
      <c r="P69" s="114">
        <f>P68</f>
        <v>0</v>
      </c>
      <c r="Q69" s="116" t="e">
        <f>L69/P69</f>
        <v>#DIV/0!</v>
      </c>
      <c r="R69" s="234" t="b">
        <f>IF(AND(A69="g",B69="n2"),VLOOKUP(Q69,vol,2),IF(AND(A69="g",B69="n1"),VLOOKUP(Q69,VO,2),IF(AND(A69="g",B69="NA"),VLOOKUP(Q69,VOO,2),IF(AND(A69="f",B69="n2"),VLOOKUP(Q69,VOLF,2),IF(AND(A69="f",B69="n1"),VLOOKUP(Q69,VOF,2),IF(AND(A69="f",B69="NA"),VLOOKUP(Q69,VOO,2)))))))</f>
        <v>0</v>
      </c>
      <c r="S69" s="106" t="s">
        <v>3</v>
      </c>
      <c r="T69" s="123"/>
      <c r="U69" s="124">
        <f>MAX(V69:X69)</f>
        <v>0</v>
      </c>
      <c r="V69" s="125" t="b">
        <f>IF(T69="P",VLOOKUP(M65,'BAREMES TT'!$AI$4:$AL$25,2))</f>
        <v>0</v>
      </c>
      <c r="W69" s="125" t="b">
        <f>IF(T69="F",VLOOKUP(N65,'BAREMES TT'!$AI$5:$AL$26,3))</f>
        <v>0</v>
      </c>
      <c r="X69" s="125" t="b">
        <f>IF(T69="E",VLOOKUP(O65,'BAREMES TT'!$AI$4:$AL$25,4))</f>
        <v>0</v>
      </c>
      <c r="Y69" s="123"/>
      <c r="Z69" s="125" t="b">
        <f>IF(Y69="P",VLOOKUP(M69,'BAREMES TT'!$AI$4:$AL$25,2))</f>
        <v>0</v>
      </c>
      <c r="AA69" s="125" t="b">
        <f>IF(Y69="F",VLOOKUP(N69,'BAREMES TT'!$AI$4:$AL$25,3))</f>
        <v>0</v>
      </c>
      <c r="AB69" s="125" t="b">
        <f>IF(Y69="E",VLOOKUP(O69,'BAREMES TT'!$AI$4:$AL$25,4))</f>
        <v>0</v>
      </c>
      <c r="AC69" s="124">
        <f>MAX(Z69:AB69)</f>
        <v>0</v>
      </c>
      <c r="AD69" s="126">
        <f>(AC69+U69)/2</f>
        <v>0</v>
      </c>
      <c r="AE69" s="456">
        <f>D65</f>
        <v>0</v>
      </c>
      <c r="AF69" s="414"/>
      <c r="AG69" s="136">
        <f>Y65</f>
        <v>0</v>
      </c>
      <c r="AH69" s="136" t="e">
        <f>AG65</f>
        <v>#N/A</v>
      </c>
      <c r="AI69" s="137">
        <f>AD69</f>
        <v>0</v>
      </c>
      <c r="AJ69" s="141" t="e">
        <f>AG69+AH69+AI69</f>
        <v>#N/A</v>
      </c>
      <c r="AL69" s="121"/>
    </row>
    <row r="70" ht="15.75" thickBot="1">
      <c r="AI70" s="63"/>
    </row>
    <row r="71" spans="1:36" ht="34.5" customHeight="1" thickBot="1">
      <c r="A71" s="366" t="s">
        <v>45</v>
      </c>
      <c r="B71" s="367"/>
      <c r="C71" s="367"/>
      <c r="D71" s="367"/>
      <c r="E71" s="367"/>
      <c r="F71" s="368"/>
      <c r="G71" s="142" t="s">
        <v>79</v>
      </c>
      <c r="H71" s="143"/>
      <c r="I71" s="268"/>
      <c r="J71" s="448" t="s">
        <v>63</v>
      </c>
      <c r="K71" s="449"/>
      <c r="L71" s="143"/>
      <c r="M71" s="59"/>
      <c r="N71" s="59"/>
      <c r="O71" s="59"/>
      <c r="Q71" s="450" t="s">
        <v>108</v>
      </c>
      <c r="R71" s="451"/>
      <c r="S71" s="451"/>
      <c r="T71" s="451"/>
      <c r="U71" s="451"/>
      <c r="V71" s="451"/>
      <c r="W71" s="451"/>
      <c r="X71" s="451"/>
      <c r="Y71" s="452"/>
      <c r="Z71" s="61"/>
      <c r="AA71" s="61"/>
      <c r="AB71" s="61"/>
      <c r="AD71" s="453"/>
      <c r="AE71" s="453"/>
      <c r="AF71" s="454"/>
      <c r="AG71" s="454"/>
      <c r="AH71" s="454"/>
      <c r="AI71" s="454"/>
      <c r="AJ71" s="454"/>
    </row>
    <row r="72" spans="1:42" ht="15.75" customHeight="1" thickBot="1">
      <c r="A72" s="62" t="s">
        <v>24</v>
      </c>
      <c r="B72" s="63"/>
      <c r="C72" s="63"/>
      <c r="D72" s="127"/>
      <c r="E72" s="63"/>
      <c r="F72" s="63"/>
      <c r="G72" s="64"/>
      <c r="H72" s="65">
        <v>1</v>
      </c>
      <c r="I72" s="65">
        <v>2</v>
      </c>
      <c r="J72" s="65">
        <v>3</v>
      </c>
      <c r="K72" s="66"/>
      <c r="L72" s="67" t="s">
        <v>0</v>
      </c>
      <c r="M72" s="67"/>
      <c r="N72" s="67"/>
      <c r="O72" s="67"/>
      <c r="P72" s="63"/>
      <c r="Q72" s="63"/>
      <c r="R72" s="63"/>
      <c r="S72" s="436" t="s">
        <v>61</v>
      </c>
      <c r="T72" s="437"/>
      <c r="U72" s="437"/>
      <c r="V72" s="437"/>
      <c r="W72" s="437"/>
      <c r="X72" s="437"/>
      <c r="Y72" s="437"/>
      <c r="Z72" s="437"/>
      <c r="AA72" s="437"/>
      <c r="AB72" s="437"/>
      <c r="AC72" s="438"/>
      <c r="AD72" s="439" t="s">
        <v>60</v>
      </c>
      <c r="AE72" s="440"/>
      <c r="AF72" s="440"/>
      <c r="AG72" s="441"/>
      <c r="AH72" s="459"/>
      <c r="AI72" s="445"/>
      <c r="AJ72" s="427">
        <v>8</v>
      </c>
      <c r="AK72" s="68"/>
      <c r="AL72" s="258"/>
      <c r="AM72" s="264" t="s">
        <v>5</v>
      </c>
      <c r="AN72" s="264" t="s">
        <v>6</v>
      </c>
      <c r="AO72" s="264" t="s">
        <v>130</v>
      </c>
      <c r="AP72" s="265" t="s">
        <v>130</v>
      </c>
    </row>
    <row r="73" spans="1:42" ht="15.75" customHeight="1">
      <c r="A73" s="71" t="s">
        <v>25</v>
      </c>
      <c r="B73" s="72" t="s">
        <v>26</v>
      </c>
      <c r="C73" s="73" t="s">
        <v>37</v>
      </c>
      <c r="D73" s="132" t="s">
        <v>11</v>
      </c>
      <c r="E73" s="74"/>
      <c r="F73" s="75" t="s">
        <v>1</v>
      </c>
      <c r="G73" s="76" t="s">
        <v>8</v>
      </c>
      <c r="H73" s="77" t="s">
        <v>65</v>
      </c>
      <c r="I73" s="77" t="s">
        <v>66</v>
      </c>
      <c r="J73" s="77" t="s">
        <v>67</v>
      </c>
      <c r="K73" s="76" t="s">
        <v>56</v>
      </c>
      <c r="L73" s="78" t="s">
        <v>140</v>
      </c>
      <c r="M73" s="78" t="s">
        <v>166</v>
      </c>
      <c r="N73" s="78" t="s">
        <v>145</v>
      </c>
      <c r="O73" s="78" t="s">
        <v>146</v>
      </c>
      <c r="P73" s="76" t="s">
        <v>9</v>
      </c>
      <c r="Q73" s="72" t="s">
        <v>10</v>
      </c>
      <c r="R73" s="231" t="s">
        <v>7</v>
      </c>
      <c r="S73" s="80"/>
      <c r="T73" s="81" t="s">
        <v>57</v>
      </c>
      <c r="U73" s="81" t="s">
        <v>58</v>
      </c>
      <c r="V73" s="82"/>
      <c r="W73" s="82"/>
      <c r="X73" s="82"/>
      <c r="Y73" s="430" t="s">
        <v>175</v>
      </c>
      <c r="Z73" s="431"/>
      <c r="AA73" s="431"/>
      <c r="AB73" s="431"/>
      <c r="AC73" s="432"/>
      <c r="AD73" s="80"/>
      <c r="AE73" s="81" t="s">
        <v>57</v>
      </c>
      <c r="AF73" s="81" t="s">
        <v>58</v>
      </c>
      <c r="AG73" s="333" t="s">
        <v>47</v>
      </c>
      <c r="AH73" s="460"/>
      <c r="AI73" s="462"/>
      <c r="AJ73" s="464"/>
      <c r="AK73" s="84"/>
      <c r="AL73" s="255" t="s">
        <v>2</v>
      </c>
      <c r="AM73" s="257">
        <f>H74+H78</f>
        <v>0</v>
      </c>
      <c r="AN73" s="257">
        <f>I74+I78</f>
        <v>0</v>
      </c>
      <c r="AO73" s="257">
        <f>J74+J78</f>
        <v>0</v>
      </c>
      <c r="AP73" s="259">
        <f>K74+K78</f>
        <v>0</v>
      </c>
    </row>
    <row r="74" spans="1:42" ht="15.75" customHeight="1">
      <c r="A74" s="87">
        <f>H71</f>
        <v>0</v>
      </c>
      <c r="B74" s="266" t="str">
        <f>IF(AM74=1,AM72,IF(AN74=1,AN72,IF(AO74=1,AO72,IF(AP74=1,AP72))))</f>
        <v>N2</v>
      </c>
      <c r="C74" s="88">
        <f>L71</f>
        <v>0</v>
      </c>
      <c r="D74" s="89"/>
      <c r="E74" s="90" t="s">
        <v>2</v>
      </c>
      <c r="F74" s="91"/>
      <c r="G74" s="92">
        <f>F74-F75</f>
        <v>0</v>
      </c>
      <c r="H74" s="93"/>
      <c r="I74" s="93"/>
      <c r="J74" s="93"/>
      <c r="K74" s="92">
        <f>F74-(H74+I74+J74)</f>
        <v>0</v>
      </c>
      <c r="L74" s="92">
        <f>H74+I74+J74</f>
        <v>0</v>
      </c>
      <c r="M74" s="94" t="e">
        <f>(J74/F74)</f>
        <v>#DIV/0!</v>
      </c>
      <c r="N74" s="94" t="e">
        <f>I74/F74</f>
        <v>#DIV/0!</v>
      </c>
      <c r="O74" s="94" t="e">
        <f>(H74/F74)</f>
        <v>#DIV/0!</v>
      </c>
      <c r="P74" s="92">
        <f>F74+F75</f>
        <v>0</v>
      </c>
      <c r="Q74" s="95" t="e">
        <f>L74/P74</f>
        <v>#DIV/0!</v>
      </c>
      <c r="R74" s="232" t="b">
        <f>IF(AND(A74="g",B74="n2"),VLOOKUP(Q74,vol,2),IF(AND(A74="g",B74="n1"),VLOOKUP(Q74,VO,2),IF(AND(A74="g",B74="NA"),VLOOKUP(Q74,VOO,2),IF(AND(A74="f",B74="n2"),VLOOKUP(Q74,VOLF,2),IF(AND(A74="f",B74="n1"),VLOOKUP(Q74,VOF,2),IF(AND(A74="f",B74="NA"),VLOOKUP(Q74,VOO,2)))))))</f>
        <v>0</v>
      </c>
      <c r="S74" s="97" t="s">
        <v>2</v>
      </c>
      <c r="T74" s="81" t="b">
        <f>R74</f>
        <v>0</v>
      </c>
      <c r="U74" s="81" t="b">
        <f>R78</f>
        <v>0</v>
      </c>
      <c r="V74" s="82"/>
      <c r="W74" s="82"/>
      <c r="X74" s="82"/>
      <c r="Y74" s="433">
        <f>((T74+U74)/40)*9</f>
        <v>0</v>
      </c>
      <c r="Z74" s="434"/>
      <c r="AA74" s="434"/>
      <c r="AB74" s="434"/>
      <c r="AC74" s="435"/>
      <c r="AD74" s="97" t="s">
        <v>2</v>
      </c>
      <c r="AE74" s="98" t="e">
        <f>IF(A74="G",INDEX(Matrice_garçons,VLOOKUP(G74,NLigne_garçons,7),HLOOKUP(C74,NColonne_garçons,21)),INDEX(Matrice_filles,VLOOKUP(G74,NLigne_filles,8),HLOOKUP(C74,NColonne_filles,21)))</f>
        <v>#N/A</v>
      </c>
      <c r="AF74" s="98" t="e">
        <f>IF(A78="G",INDEX(Matrice_garçons,VLOOKUP(G78,NLigne_garçons,7),HLOOKUP(C78,NColonne_garçons,21)),INDEX(Matrice_filles,VLOOKUP(G78,NLigne_filles,8),HLOOKUP(C78,NColonne_filles,21)))</f>
        <v>#N/A</v>
      </c>
      <c r="AG74" s="99" t="e">
        <f>(AE74+AF74)/5.71</f>
        <v>#N/A</v>
      </c>
      <c r="AH74" s="460"/>
      <c r="AI74" s="462"/>
      <c r="AJ74" s="464"/>
      <c r="AK74" s="84"/>
      <c r="AL74" s="255" t="s">
        <v>126</v>
      </c>
      <c r="AM74" s="257">
        <f>RANK(AM73,AM73:AP73)</f>
        <v>1</v>
      </c>
      <c r="AN74" s="257">
        <f>RANK(AN73,AM73:AP73)</f>
        <v>1</v>
      </c>
      <c r="AO74" s="257">
        <f>RANK(AO73,AM73:AP73)</f>
        <v>1</v>
      </c>
      <c r="AP74" s="259">
        <f>RANK(AP73,AM73:AP73)</f>
        <v>1</v>
      </c>
    </row>
    <row r="75" spans="1:42" ht="15.75" customHeight="1" thickBot="1">
      <c r="A75" s="109">
        <f>H71</f>
        <v>0</v>
      </c>
      <c r="B75" s="267" t="str">
        <f>IF(AM76=1,AM72,IF(AN76=1,AN72,IF(AO76=1,AO72,IF(AP76=1,AP72))))</f>
        <v>N2</v>
      </c>
      <c r="C75" s="110">
        <f>L71</f>
        <v>0</v>
      </c>
      <c r="D75" s="111"/>
      <c r="E75" s="112" t="s">
        <v>3</v>
      </c>
      <c r="F75" s="113"/>
      <c r="G75" s="114">
        <f>F75-F74</f>
        <v>0</v>
      </c>
      <c r="H75" s="115"/>
      <c r="I75" s="115"/>
      <c r="J75" s="115"/>
      <c r="K75" s="114">
        <f>F75-(H75+I75+J75)</f>
        <v>0</v>
      </c>
      <c r="L75" s="114">
        <f>H75+I75+J75</f>
        <v>0</v>
      </c>
      <c r="M75" s="233" t="e">
        <f>(J75/F75)</f>
        <v>#DIV/0!</v>
      </c>
      <c r="N75" s="233" t="e">
        <f>I75/F75</f>
        <v>#DIV/0!</v>
      </c>
      <c r="O75" s="233" t="e">
        <f>(H75/F75)</f>
        <v>#DIV/0!</v>
      </c>
      <c r="P75" s="114">
        <f>P74</f>
        <v>0</v>
      </c>
      <c r="Q75" s="116" t="e">
        <f>L75/P75</f>
        <v>#DIV/0!</v>
      </c>
      <c r="R75" s="234" t="b">
        <f>IF(AND(A75="g",B75="n2"),VLOOKUP(Q75,vol,2),IF(AND(A75="g",B75="n1"),VLOOKUP(Q75,VO,2),IF(AND(A75="g",B75="NA"),VLOOKUP(Q75,VOO,2),IF(AND(A75="f",B75="n2"),VLOOKUP(Q75,VOLF,2),IF(AND(A75="f",B75="n1"),VLOOKUP(Q75,VOF,2),IF(AND(A75="f",B75="NA"),VLOOKUP(Q75,VOO,2)))))))</f>
        <v>0</v>
      </c>
      <c r="S75" s="97" t="s">
        <v>3</v>
      </c>
      <c r="T75" s="81" t="b">
        <f>R75</f>
        <v>0</v>
      </c>
      <c r="U75" s="81" t="b">
        <f>R79</f>
        <v>0</v>
      </c>
      <c r="V75" s="82"/>
      <c r="W75" s="82"/>
      <c r="X75" s="82"/>
      <c r="Y75" s="433">
        <f>((T75+U75)/40)*9</f>
        <v>0</v>
      </c>
      <c r="Z75" s="434"/>
      <c r="AA75" s="434"/>
      <c r="AB75" s="434"/>
      <c r="AC75" s="435"/>
      <c r="AD75" s="97" t="s">
        <v>3</v>
      </c>
      <c r="AE75" s="98" t="e">
        <f>IF(A75="G",INDEX(Matrice_garçons,VLOOKUP(G75,NLigne_garçons,7),HLOOKUP(C75,NColonne_garçons,21)),INDEX(Matrice_filles,VLOOKUP(G75,NLigne_filles,8),HLOOKUP(C75,NColonne_filles,21)))</f>
        <v>#N/A</v>
      </c>
      <c r="AF75" s="98" t="e">
        <f>IF(A79="G",INDEX(Matrice_garçons,VLOOKUP(G79,NLigne_garçons,7),HLOOKUP(C79,NColonne_garçons,21)),INDEX(Matrice_filles,VLOOKUP(G79,NLigne_filles,8),HLOOKUP(C79,NColonne_filles,21)))</f>
        <v>#N/A</v>
      </c>
      <c r="AG75" s="99" t="e">
        <f>(AE75+AF75)/5.71</f>
        <v>#N/A</v>
      </c>
      <c r="AH75" s="461"/>
      <c r="AI75" s="463"/>
      <c r="AJ75" s="465"/>
      <c r="AK75" s="84"/>
      <c r="AL75" s="255" t="s">
        <v>3</v>
      </c>
      <c r="AM75" s="257">
        <f>H75+H79</f>
        <v>0</v>
      </c>
      <c r="AN75" s="257">
        <f>I75+I79</f>
        <v>0</v>
      </c>
      <c r="AO75" s="257">
        <f>J75+J79</f>
        <v>0</v>
      </c>
      <c r="AP75" s="259">
        <f>K75+K79</f>
        <v>0</v>
      </c>
    </row>
    <row r="76" spans="19:42" ht="15.75" customHeight="1" thickBot="1">
      <c r="S76" s="376" t="s">
        <v>62</v>
      </c>
      <c r="T76" s="377"/>
      <c r="U76" s="377"/>
      <c r="V76" s="377"/>
      <c r="W76" s="377"/>
      <c r="X76" s="377"/>
      <c r="Y76" s="377"/>
      <c r="Z76" s="377"/>
      <c r="AA76" s="377"/>
      <c r="AB76" s="377"/>
      <c r="AC76" s="377"/>
      <c r="AD76" s="378"/>
      <c r="AE76" s="457" t="s">
        <v>46</v>
      </c>
      <c r="AF76" s="422"/>
      <c r="AG76" s="425" t="s">
        <v>175</v>
      </c>
      <c r="AH76" s="425" t="s">
        <v>47</v>
      </c>
      <c r="AI76" s="415" t="s">
        <v>176</v>
      </c>
      <c r="AJ76" s="417" t="s">
        <v>23</v>
      </c>
      <c r="AL76" s="256" t="s">
        <v>126</v>
      </c>
      <c r="AM76" s="260">
        <f>RANK(AM75,AM75:AP75)</f>
        <v>1</v>
      </c>
      <c r="AN76" s="260">
        <f>RANK(AN75,AM75:AP75)</f>
        <v>1</v>
      </c>
      <c r="AO76" s="260">
        <f>RANK(AO75,AM75:AP75)</f>
        <v>1</v>
      </c>
      <c r="AP76" s="260">
        <f>RANK(AP75,AM75:AP75)</f>
        <v>1</v>
      </c>
    </row>
    <row r="77" spans="1:42" ht="15.75" customHeight="1">
      <c r="A77" s="100" t="s">
        <v>25</v>
      </c>
      <c r="B77" s="76" t="s">
        <v>26</v>
      </c>
      <c r="C77" s="73" t="s">
        <v>37</v>
      </c>
      <c r="D77" s="133" t="s">
        <v>12</v>
      </c>
      <c r="E77" s="101"/>
      <c r="F77" s="75" t="s">
        <v>1</v>
      </c>
      <c r="G77" s="76" t="s">
        <v>8</v>
      </c>
      <c r="H77" s="77" t="s">
        <v>65</v>
      </c>
      <c r="I77" s="77" t="s">
        <v>66</v>
      </c>
      <c r="J77" s="77" t="s">
        <v>67</v>
      </c>
      <c r="K77" s="76" t="s">
        <v>56</v>
      </c>
      <c r="L77" s="78" t="s">
        <v>140</v>
      </c>
      <c r="M77" s="78" t="s">
        <v>166</v>
      </c>
      <c r="N77" s="78" t="s">
        <v>145</v>
      </c>
      <c r="O77" s="78" t="s">
        <v>146</v>
      </c>
      <c r="P77" s="73" t="s">
        <v>9</v>
      </c>
      <c r="Q77" s="102" t="s">
        <v>10</v>
      </c>
      <c r="R77" s="231" t="s">
        <v>7</v>
      </c>
      <c r="S77" s="80"/>
      <c r="T77" s="90" t="s">
        <v>167</v>
      </c>
      <c r="U77" s="90" t="s">
        <v>7</v>
      </c>
      <c r="V77" s="90"/>
      <c r="W77" s="90"/>
      <c r="X77" s="90"/>
      <c r="Y77" s="90" t="s">
        <v>168</v>
      </c>
      <c r="Z77" s="90"/>
      <c r="AA77" s="90"/>
      <c r="AB77" s="90"/>
      <c r="AC77" s="130" t="s">
        <v>7</v>
      </c>
      <c r="AD77" s="334" t="s">
        <v>176</v>
      </c>
      <c r="AE77" s="458"/>
      <c r="AF77" s="424"/>
      <c r="AG77" s="426"/>
      <c r="AH77" s="426"/>
      <c r="AI77" s="416"/>
      <c r="AJ77" s="418"/>
      <c r="AL77" s="275"/>
      <c r="AM77" s="63"/>
      <c r="AN77" s="63"/>
      <c r="AO77" s="63"/>
      <c r="AP77" s="63"/>
    </row>
    <row r="78" spans="1:42" ht="15.75" customHeight="1">
      <c r="A78" s="87">
        <f>A74</f>
        <v>0</v>
      </c>
      <c r="B78" s="88" t="str">
        <f>B74</f>
        <v>N2</v>
      </c>
      <c r="C78" s="88">
        <f>C75</f>
        <v>0</v>
      </c>
      <c r="D78" s="108">
        <f>D74</f>
        <v>0</v>
      </c>
      <c r="E78" s="90" t="s">
        <v>2</v>
      </c>
      <c r="F78" s="91"/>
      <c r="G78" s="92">
        <f>F78-F79</f>
        <v>0</v>
      </c>
      <c r="H78" s="93"/>
      <c r="I78" s="93"/>
      <c r="J78" s="93"/>
      <c r="K78" s="92">
        <f>F78-(H78+I78+J78)</f>
        <v>0</v>
      </c>
      <c r="L78" s="92">
        <f>H78+I78+J78</f>
        <v>0</v>
      </c>
      <c r="M78" s="94" t="e">
        <f>(J78/F78)</f>
        <v>#DIV/0!</v>
      </c>
      <c r="N78" s="94" t="e">
        <f>I78/F78</f>
        <v>#DIV/0!</v>
      </c>
      <c r="O78" s="94" t="e">
        <f>(H78/F78)</f>
        <v>#DIV/0!</v>
      </c>
      <c r="P78" s="92">
        <f>F78+F79</f>
        <v>0</v>
      </c>
      <c r="Q78" s="95" t="e">
        <f>L78/P78</f>
        <v>#DIV/0!</v>
      </c>
      <c r="R78" s="232" t="b">
        <f>IF(AND(A78="g",B78="n2"),VLOOKUP(Q78,vol,2),IF(AND(A78="g",B78="n1"),VLOOKUP(Q78,VO,2),IF(AND(A78="g",B78="NA"),VLOOKUP(Q78,VOO,2),IF(AND(A78="f",B78="n2"),VLOOKUP(Q78,VOLF,2),IF(AND(A78="f",B78="n1"),VLOOKUP(Q78,VOF,2),IF(AND(A78="f",B78="NA"),VLOOKUP(Q78,VOO,2)))))))</f>
        <v>0</v>
      </c>
      <c r="S78" s="97" t="s">
        <v>2</v>
      </c>
      <c r="T78" s="117"/>
      <c r="U78" s="118">
        <f>MAX(V78:X78)</f>
        <v>0</v>
      </c>
      <c r="V78" s="119" t="b">
        <f>IF(T78="P",VLOOKUP(M74,'BAREMES TT'!$AI$4:$AL$25,2))</f>
        <v>0</v>
      </c>
      <c r="W78" s="119" t="b">
        <f>IF(T78="F",VLOOKUP(N74,'BAREMES TT'!$AI$4:$AL$25,3))</f>
        <v>0</v>
      </c>
      <c r="X78" s="119" t="b">
        <f>IF(T78="E",VLOOKUP(O74,'BAREMES TT'!$AI$4:$AL$25,4))</f>
        <v>0</v>
      </c>
      <c r="Y78" s="117"/>
      <c r="Z78" s="119" t="b">
        <f>IF(Y78="P",VLOOKUP(M78,'BAREMES TT'!$AI$4:$AL$25,2))</f>
        <v>0</v>
      </c>
      <c r="AA78" s="119" t="b">
        <f>IF(Y78="F",VLOOKUP(N78,'BAREMES TT'!$AI$4:$AL$25,3))</f>
        <v>0</v>
      </c>
      <c r="AB78" s="119" t="b">
        <f>IF(Y78="E",VLOOKUP(O78,'BAREMES TT'!$AI$4:$AL$25,4))</f>
        <v>0</v>
      </c>
      <c r="AC78" s="118">
        <f>MAX(Z78:AB78)</f>
        <v>0</v>
      </c>
      <c r="AD78" s="131">
        <f>(AC78+U78)/2</f>
        <v>0</v>
      </c>
      <c r="AE78" s="455">
        <f>D74</f>
        <v>0</v>
      </c>
      <c r="AF78" s="420"/>
      <c r="AG78" s="134">
        <f>Y74</f>
        <v>0</v>
      </c>
      <c r="AH78" s="134" t="e">
        <f>AG74</f>
        <v>#N/A</v>
      </c>
      <c r="AI78" s="135">
        <f>AD78</f>
        <v>0</v>
      </c>
      <c r="AJ78" s="140" t="e">
        <f>AG78+AH78+AI78</f>
        <v>#N/A</v>
      </c>
      <c r="AL78" s="275"/>
      <c r="AM78" s="63"/>
      <c r="AN78" s="63"/>
      <c r="AO78" s="63"/>
      <c r="AP78" s="63"/>
    </row>
    <row r="79" spans="1:38" ht="15.75" customHeight="1" thickBot="1">
      <c r="A79" s="109">
        <f>A75</f>
        <v>0</v>
      </c>
      <c r="B79" s="110" t="str">
        <f>B75</f>
        <v>N2</v>
      </c>
      <c r="C79" s="110">
        <f>C75</f>
        <v>0</v>
      </c>
      <c r="D79" s="122">
        <f>D75</f>
        <v>0</v>
      </c>
      <c r="E79" s="112" t="s">
        <v>3</v>
      </c>
      <c r="F79" s="113"/>
      <c r="G79" s="114">
        <f>F79-F78</f>
        <v>0</v>
      </c>
      <c r="H79" s="115"/>
      <c r="I79" s="115"/>
      <c r="J79" s="115"/>
      <c r="K79" s="114">
        <f>F79-(H79+I79+J79)</f>
        <v>0</v>
      </c>
      <c r="L79" s="114">
        <f>H79+I79+J79</f>
        <v>0</v>
      </c>
      <c r="M79" s="233" t="e">
        <f>(J79/F79)</f>
        <v>#DIV/0!</v>
      </c>
      <c r="N79" s="233" t="e">
        <f>I79/F79</f>
        <v>#DIV/0!</v>
      </c>
      <c r="O79" s="233" t="e">
        <f>(H79/F79)</f>
        <v>#DIV/0!</v>
      </c>
      <c r="P79" s="114">
        <f>P78</f>
        <v>0</v>
      </c>
      <c r="Q79" s="116" t="e">
        <f>L79/P79</f>
        <v>#DIV/0!</v>
      </c>
      <c r="R79" s="234" t="b">
        <f>IF(AND(A79="g",B79="n2"),VLOOKUP(Q79,vol,2),IF(AND(A79="g",B79="n1"),VLOOKUP(Q79,VO,2),IF(AND(A79="g",B79="NA"),VLOOKUP(Q79,VOO,2),IF(AND(A79="f",B79="n2"),VLOOKUP(Q79,VOLF,2),IF(AND(A79="f",B79="n1"),VLOOKUP(Q79,VOF,2),IF(AND(A79="f",B79="NA"),VLOOKUP(Q79,VOO,2)))))))</f>
        <v>0</v>
      </c>
      <c r="S79" s="106" t="s">
        <v>3</v>
      </c>
      <c r="T79" s="123"/>
      <c r="U79" s="124">
        <f>MAX(V79:X79)</f>
        <v>0</v>
      </c>
      <c r="V79" s="125" t="b">
        <f>IF(T79="P",VLOOKUP(M75,'BAREMES TT'!$AI$4:$AL$25,2))</f>
        <v>0</v>
      </c>
      <c r="W79" s="125" t="b">
        <f>IF(T79="F",VLOOKUP(N75,'BAREMES TT'!$AI$5:$AL$26,3))</f>
        <v>0</v>
      </c>
      <c r="X79" s="125" t="b">
        <f>IF(T79="E",VLOOKUP(O75,'BAREMES TT'!$AI$4:$AL$25,4))</f>
        <v>0</v>
      </c>
      <c r="Y79" s="123"/>
      <c r="Z79" s="125" t="b">
        <f>IF(Y79="P",VLOOKUP(M79,'BAREMES TT'!$AI$4:$AL$25,2))</f>
        <v>0</v>
      </c>
      <c r="AA79" s="125" t="b">
        <f>IF(Y79="F",VLOOKUP(N79,'BAREMES TT'!$AI$4:$AL$25,3))</f>
        <v>0</v>
      </c>
      <c r="AB79" s="125" t="b">
        <f>IF(Y79="E",VLOOKUP(O79,'BAREMES TT'!$AI$4:$AL$25,4))</f>
        <v>0</v>
      </c>
      <c r="AC79" s="124">
        <f>MAX(Z79:AB79)</f>
        <v>0</v>
      </c>
      <c r="AD79" s="126">
        <f>(AC79+U79)/2</f>
        <v>0</v>
      </c>
      <c r="AE79" s="456">
        <f>D75</f>
        <v>0</v>
      </c>
      <c r="AF79" s="414"/>
      <c r="AG79" s="136">
        <f>Y75</f>
        <v>0</v>
      </c>
      <c r="AH79" s="136" t="e">
        <f>AG75</f>
        <v>#N/A</v>
      </c>
      <c r="AI79" s="137">
        <f>AD79</f>
        <v>0</v>
      </c>
      <c r="AJ79" s="141" t="e">
        <f>AG79+AH79+AI79</f>
        <v>#N/A</v>
      </c>
      <c r="AL79" s="121"/>
    </row>
    <row r="80" ht="15.75" thickBot="1">
      <c r="AI80" s="63"/>
    </row>
    <row r="81" spans="1:36" ht="34.5" customHeight="1" thickBot="1">
      <c r="A81" s="366" t="s">
        <v>45</v>
      </c>
      <c r="B81" s="367"/>
      <c r="C81" s="367"/>
      <c r="D81" s="367"/>
      <c r="E81" s="367"/>
      <c r="F81" s="368"/>
      <c r="G81" s="142" t="s">
        <v>79</v>
      </c>
      <c r="H81" s="143"/>
      <c r="I81" s="268"/>
      <c r="J81" s="448" t="s">
        <v>63</v>
      </c>
      <c r="K81" s="449"/>
      <c r="L81" s="143"/>
      <c r="M81" s="59"/>
      <c r="N81" s="59"/>
      <c r="O81" s="59"/>
      <c r="Q81" s="450" t="s">
        <v>108</v>
      </c>
      <c r="R81" s="451"/>
      <c r="S81" s="451"/>
      <c r="T81" s="451"/>
      <c r="U81" s="451"/>
      <c r="V81" s="451"/>
      <c r="W81" s="451"/>
      <c r="X81" s="451"/>
      <c r="Y81" s="452"/>
      <c r="Z81" s="61"/>
      <c r="AA81" s="61"/>
      <c r="AB81" s="61"/>
      <c r="AD81" s="453"/>
      <c r="AE81" s="453"/>
      <c r="AF81" s="454"/>
      <c r="AG81" s="454"/>
      <c r="AH81" s="454"/>
      <c r="AI81" s="454"/>
      <c r="AJ81" s="454"/>
    </row>
    <row r="82" spans="1:42" ht="15.75" customHeight="1" thickBot="1">
      <c r="A82" s="62" t="s">
        <v>24</v>
      </c>
      <c r="B82" s="63"/>
      <c r="C82" s="63"/>
      <c r="D82" s="127"/>
      <c r="E82" s="63"/>
      <c r="F82" s="63"/>
      <c r="G82" s="64"/>
      <c r="H82" s="65">
        <v>1</v>
      </c>
      <c r="I82" s="65">
        <v>2</v>
      </c>
      <c r="J82" s="65">
        <v>3</v>
      </c>
      <c r="K82" s="66"/>
      <c r="L82" s="67" t="s">
        <v>0</v>
      </c>
      <c r="M82" s="67"/>
      <c r="N82" s="67"/>
      <c r="O82" s="67"/>
      <c r="P82" s="63"/>
      <c r="Q82" s="63"/>
      <c r="R82" s="63"/>
      <c r="S82" s="436" t="s">
        <v>61</v>
      </c>
      <c r="T82" s="437"/>
      <c r="U82" s="437"/>
      <c r="V82" s="437"/>
      <c r="W82" s="437"/>
      <c r="X82" s="437"/>
      <c r="Y82" s="437"/>
      <c r="Z82" s="437"/>
      <c r="AA82" s="437"/>
      <c r="AB82" s="437"/>
      <c r="AC82" s="438"/>
      <c r="AD82" s="439" t="s">
        <v>60</v>
      </c>
      <c r="AE82" s="440"/>
      <c r="AF82" s="440"/>
      <c r="AG82" s="441"/>
      <c r="AH82" s="459"/>
      <c r="AI82" s="445"/>
      <c r="AJ82" s="427">
        <v>9</v>
      </c>
      <c r="AK82" s="68"/>
      <c r="AL82" s="258"/>
      <c r="AM82" s="264" t="s">
        <v>5</v>
      </c>
      <c r="AN82" s="264" t="s">
        <v>6</v>
      </c>
      <c r="AO82" s="264" t="s">
        <v>130</v>
      </c>
      <c r="AP82" s="265" t="s">
        <v>130</v>
      </c>
    </row>
    <row r="83" spans="1:42" ht="15.75" customHeight="1">
      <c r="A83" s="71" t="s">
        <v>25</v>
      </c>
      <c r="B83" s="72" t="s">
        <v>26</v>
      </c>
      <c r="C83" s="73" t="s">
        <v>37</v>
      </c>
      <c r="D83" s="132" t="s">
        <v>11</v>
      </c>
      <c r="E83" s="74"/>
      <c r="F83" s="75" t="s">
        <v>1</v>
      </c>
      <c r="G83" s="76" t="s">
        <v>8</v>
      </c>
      <c r="H83" s="77" t="s">
        <v>65</v>
      </c>
      <c r="I83" s="77" t="s">
        <v>66</v>
      </c>
      <c r="J83" s="77" t="s">
        <v>67</v>
      </c>
      <c r="K83" s="76" t="s">
        <v>56</v>
      </c>
      <c r="L83" s="78" t="s">
        <v>140</v>
      </c>
      <c r="M83" s="78" t="s">
        <v>166</v>
      </c>
      <c r="N83" s="78" t="s">
        <v>145</v>
      </c>
      <c r="O83" s="78" t="s">
        <v>146</v>
      </c>
      <c r="P83" s="76" t="s">
        <v>9</v>
      </c>
      <c r="Q83" s="72" t="s">
        <v>10</v>
      </c>
      <c r="R83" s="231" t="s">
        <v>7</v>
      </c>
      <c r="S83" s="80"/>
      <c r="T83" s="81" t="s">
        <v>57</v>
      </c>
      <c r="U83" s="81" t="s">
        <v>58</v>
      </c>
      <c r="V83" s="82"/>
      <c r="W83" s="82"/>
      <c r="X83" s="82"/>
      <c r="Y83" s="430" t="s">
        <v>175</v>
      </c>
      <c r="Z83" s="431"/>
      <c r="AA83" s="431"/>
      <c r="AB83" s="431"/>
      <c r="AC83" s="432"/>
      <c r="AD83" s="80"/>
      <c r="AE83" s="81" t="s">
        <v>57</v>
      </c>
      <c r="AF83" s="81" t="s">
        <v>58</v>
      </c>
      <c r="AG83" s="333" t="s">
        <v>47</v>
      </c>
      <c r="AH83" s="460"/>
      <c r="AI83" s="462"/>
      <c r="AJ83" s="464"/>
      <c r="AK83" s="84"/>
      <c r="AL83" s="255" t="s">
        <v>2</v>
      </c>
      <c r="AM83" s="257">
        <f>H84+H88</f>
        <v>0</v>
      </c>
      <c r="AN83" s="257">
        <f>I84+I88</f>
        <v>0</v>
      </c>
      <c r="AO83" s="257">
        <f>J84+J88</f>
        <v>0</v>
      </c>
      <c r="AP83" s="259">
        <f>K84+K88</f>
        <v>0</v>
      </c>
    </row>
    <row r="84" spans="1:42" ht="15.75" customHeight="1">
      <c r="A84" s="87">
        <f>H81</f>
        <v>0</v>
      </c>
      <c r="B84" s="266" t="str">
        <f>IF(AM84=1,AM82,IF(AN84=1,AN82,IF(AO84=1,AO82,IF(AP84=1,AP82))))</f>
        <v>N2</v>
      </c>
      <c r="C84" s="88">
        <f>L81</f>
        <v>0</v>
      </c>
      <c r="D84" s="89"/>
      <c r="E84" s="90" t="s">
        <v>2</v>
      </c>
      <c r="F84" s="91"/>
      <c r="G84" s="92">
        <f>F84-F85</f>
        <v>0</v>
      </c>
      <c r="H84" s="93"/>
      <c r="I84" s="93"/>
      <c r="J84" s="93"/>
      <c r="K84" s="92">
        <f>F84-(H84+I84+J84)</f>
        <v>0</v>
      </c>
      <c r="L84" s="92">
        <f>H84+I84+J84</f>
        <v>0</v>
      </c>
      <c r="M84" s="94" t="e">
        <f>(J84/F84)</f>
        <v>#DIV/0!</v>
      </c>
      <c r="N84" s="94" t="e">
        <f>I84/F84</f>
        <v>#DIV/0!</v>
      </c>
      <c r="O84" s="94" t="e">
        <f>(H84/F84)</f>
        <v>#DIV/0!</v>
      </c>
      <c r="P84" s="92">
        <f>F84+F85</f>
        <v>0</v>
      </c>
      <c r="Q84" s="95" t="e">
        <f>L84/P84</f>
        <v>#DIV/0!</v>
      </c>
      <c r="R84" s="232" t="b">
        <f>IF(AND(A84="g",B84="n2"),VLOOKUP(Q84,vol,2),IF(AND(A84="g",B84="n1"),VLOOKUP(Q84,VO,2),IF(AND(A84="g",B84="NA"),VLOOKUP(Q84,VOO,2),IF(AND(A84="f",B84="n2"),VLOOKUP(Q84,VOLF,2),IF(AND(A84="f",B84="n1"),VLOOKUP(Q84,VOF,2),IF(AND(A84="f",B84="NA"),VLOOKUP(Q84,VOO,2)))))))</f>
        <v>0</v>
      </c>
      <c r="S84" s="97" t="s">
        <v>2</v>
      </c>
      <c r="T84" s="81" t="b">
        <f>R84</f>
        <v>0</v>
      </c>
      <c r="U84" s="81" t="b">
        <f>R88</f>
        <v>0</v>
      </c>
      <c r="V84" s="82"/>
      <c r="W84" s="82"/>
      <c r="X84" s="82"/>
      <c r="Y84" s="433">
        <f>((T84+U84)/40)*9</f>
        <v>0</v>
      </c>
      <c r="Z84" s="434"/>
      <c r="AA84" s="434"/>
      <c r="AB84" s="434"/>
      <c r="AC84" s="435"/>
      <c r="AD84" s="97" t="s">
        <v>2</v>
      </c>
      <c r="AE84" s="98" t="e">
        <f>IF(A84="G",INDEX(Matrice_garçons,VLOOKUP(G84,NLigne_garçons,7),HLOOKUP(C84,NColonne_garçons,21)),INDEX(Matrice_filles,VLOOKUP(G84,NLigne_filles,8),HLOOKUP(C84,NColonne_filles,21)))</f>
        <v>#N/A</v>
      </c>
      <c r="AF84" s="98" t="e">
        <f>IF(A88="G",INDEX(Matrice_garçons,VLOOKUP(G88,NLigne_garçons,7),HLOOKUP(C88,NColonne_garçons,21)),INDEX(Matrice_filles,VLOOKUP(G88,NLigne_filles,8),HLOOKUP(C88,NColonne_filles,21)))</f>
        <v>#N/A</v>
      </c>
      <c r="AG84" s="99" t="e">
        <f>(AE84+AF84)/5.71</f>
        <v>#N/A</v>
      </c>
      <c r="AH84" s="460"/>
      <c r="AI84" s="462"/>
      <c r="AJ84" s="464"/>
      <c r="AK84" s="84"/>
      <c r="AL84" s="255" t="s">
        <v>126</v>
      </c>
      <c r="AM84" s="257">
        <f>RANK(AM83,AM83:AP83)</f>
        <v>1</v>
      </c>
      <c r="AN84" s="257">
        <f>RANK(AN83,AM83:AP83)</f>
        <v>1</v>
      </c>
      <c r="AO84" s="257">
        <f>RANK(AO83,AM83:AP83)</f>
        <v>1</v>
      </c>
      <c r="AP84" s="259">
        <f>RANK(AP83,AM83:AP83)</f>
        <v>1</v>
      </c>
    </row>
    <row r="85" spans="1:42" ht="15.75" customHeight="1" thickBot="1">
      <c r="A85" s="109">
        <f>H81</f>
        <v>0</v>
      </c>
      <c r="B85" s="267" t="str">
        <f>IF(AM86=1,AM82,IF(AN86=1,AN82,IF(AO86=1,AO82,IF(AP86=1,AP82))))</f>
        <v>N2</v>
      </c>
      <c r="C85" s="110">
        <f>L81</f>
        <v>0</v>
      </c>
      <c r="D85" s="111"/>
      <c r="E85" s="112" t="s">
        <v>3</v>
      </c>
      <c r="F85" s="113"/>
      <c r="G85" s="114">
        <f>F85-F84</f>
        <v>0</v>
      </c>
      <c r="H85" s="115"/>
      <c r="I85" s="115"/>
      <c r="J85" s="115"/>
      <c r="K85" s="114">
        <f>F85-(H85+I85+J85)</f>
        <v>0</v>
      </c>
      <c r="L85" s="114">
        <f>H85+I85+J85</f>
        <v>0</v>
      </c>
      <c r="M85" s="233" t="e">
        <f>(J85/F85)</f>
        <v>#DIV/0!</v>
      </c>
      <c r="N85" s="233" t="e">
        <f>I85/F85</f>
        <v>#DIV/0!</v>
      </c>
      <c r="O85" s="233" t="e">
        <f>(H85/F85)</f>
        <v>#DIV/0!</v>
      </c>
      <c r="P85" s="114">
        <f>P84</f>
        <v>0</v>
      </c>
      <c r="Q85" s="116" t="e">
        <f>L85/P85</f>
        <v>#DIV/0!</v>
      </c>
      <c r="R85" s="234" t="b">
        <f>IF(AND(A85="g",B85="n2"),VLOOKUP(Q85,vol,2),IF(AND(A85="g",B85="n1"),VLOOKUP(Q85,VO,2),IF(AND(A85="g",B85="NA"),VLOOKUP(Q85,VOO,2),IF(AND(A85="f",B85="n2"),VLOOKUP(Q85,VOLF,2),IF(AND(A85="f",B85="n1"),VLOOKUP(Q85,VOF,2),IF(AND(A85="f",B85="NA"),VLOOKUP(Q85,VOO,2)))))))</f>
        <v>0</v>
      </c>
      <c r="S85" s="97" t="s">
        <v>3</v>
      </c>
      <c r="T85" s="81" t="b">
        <f>R85</f>
        <v>0</v>
      </c>
      <c r="U85" s="81" t="b">
        <f>R89</f>
        <v>0</v>
      </c>
      <c r="V85" s="82"/>
      <c r="W85" s="82"/>
      <c r="X85" s="82"/>
      <c r="Y85" s="433">
        <f>((T85+U85)/40)*9</f>
        <v>0</v>
      </c>
      <c r="Z85" s="434"/>
      <c r="AA85" s="434"/>
      <c r="AB85" s="434"/>
      <c r="AC85" s="435"/>
      <c r="AD85" s="97" t="s">
        <v>3</v>
      </c>
      <c r="AE85" s="98" t="e">
        <f>IF(A85="G",INDEX(Matrice_garçons,VLOOKUP(G85,NLigne_garçons,7),HLOOKUP(C85,NColonne_garçons,21)),INDEX(Matrice_filles,VLOOKUP(G85,NLigne_filles,8),HLOOKUP(C85,NColonne_filles,21)))</f>
        <v>#N/A</v>
      </c>
      <c r="AF85" s="98" t="e">
        <f>IF(A89="G",INDEX(Matrice_garçons,VLOOKUP(G89,NLigne_garçons,7),HLOOKUP(C89,NColonne_garçons,21)),INDEX(Matrice_filles,VLOOKUP(G89,NLigne_filles,8),HLOOKUP(C89,NColonne_filles,21)))</f>
        <v>#N/A</v>
      </c>
      <c r="AG85" s="99" t="e">
        <f>(AE85+AF85)/5.71</f>
        <v>#N/A</v>
      </c>
      <c r="AH85" s="461"/>
      <c r="AI85" s="463"/>
      <c r="AJ85" s="465"/>
      <c r="AK85" s="84"/>
      <c r="AL85" s="255" t="s">
        <v>3</v>
      </c>
      <c r="AM85" s="257">
        <f>H85+H89</f>
        <v>0</v>
      </c>
      <c r="AN85" s="257">
        <f>I85+I89</f>
        <v>0</v>
      </c>
      <c r="AO85" s="257">
        <f>J85+J89</f>
        <v>0</v>
      </c>
      <c r="AP85" s="259">
        <f>K85+K89</f>
        <v>0</v>
      </c>
    </row>
    <row r="86" spans="19:42" ht="15.75" customHeight="1" thickBot="1">
      <c r="S86" s="376" t="s">
        <v>62</v>
      </c>
      <c r="T86" s="377"/>
      <c r="U86" s="377"/>
      <c r="V86" s="377"/>
      <c r="W86" s="377"/>
      <c r="X86" s="377"/>
      <c r="Y86" s="377"/>
      <c r="Z86" s="377"/>
      <c r="AA86" s="377"/>
      <c r="AB86" s="377"/>
      <c r="AC86" s="377"/>
      <c r="AD86" s="378"/>
      <c r="AE86" s="457" t="s">
        <v>46</v>
      </c>
      <c r="AF86" s="422"/>
      <c r="AG86" s="425" t="s">
        <v>175</v>
      </c>
      <c r="AH86" s="425" t="s">
        <v>47</v>
      </c>
      <c r="AI86" s="415" t="s">
        <v>176</v>
      </c>
      <c r="AJ86" s="417" t="s">
        <v>23</v>
      </c>
      <c r="AL86" s="256" t="s">
        <v>126</v>
      </c>
      <c r="AM86" s="260">
        <f>RANK(AM85,AM85:AP85)</f>
        <v>1</v>
      </c>
      <c r="AN86" s="260">
        <f>RANK(AN85,AM85:AP85)</f>
        <v>1</v>
      </c>
      <c r="AO86" s="260">
        <f>RANK(AO85,AM85:AP85)</f>
        <v>1</v>
      </c>
      <c r="AP86" s="260">
        <f>RANK(AP85,AM85:AP85)</f>
        <v>1</v>
      </c>
    </row>
    <row r="87" spans="1:42" ht="15.75" customHeight="1">
      <c r="A87" s="100" t="s">
        <v>25</v>
      </c>
      <c r="B87" s="76" t="s">
        <v>26</v>
      </c>
      <c r="C87" s="73" t="s">
        <v>37</v>
      </c>
      <c r="D87" s="133" t="s">
        <v>12</v>
      </c>
      <c r="E87" s="101"/>
      <c r="F87" s="75" t="s">
        <v>1</v>
      </c>
      <c r="G87" s="76" t="s">
        <v>8</v>
      </c>
      <c r="H87" s="77" t="s">
        <v>65</v>
      </c>
      <c r="I87" s="77" t="s">
        <v>66</v>
      </c>
      <c r="J87" s="77" t="s">
        <v>67</v>
      </c>
      <c r="K87" s="76" t="s">
        <v>56</v>
      </c>
      <c r="L87" s="78" t="s">
        <v>140</v>
      </c>
      <c r="M87" s="78" t="s">
        <v>166</v>
      </c>
      <c r="N87" s="78" t="s">
        <v>145</v>
      </c>
      <c r="O87" s="78" t="s">
        <v>146</v>
      </c>
      <c r="P87" s="73" t="s">
        <v>9</v>
      </c>
      <c r="Q87" s="102" t="s">
        <v>10</v>
      </c>
      <c r="R87" s="231" t="s">
        <v>7</v>
      </c>
      <c r="S87" s="80"/>
      <c r="T87" s="90" t="s">
        <v>167</v>
      </c>
      <c r="U87" s="90" t="s">
        <v>7</v>
      </c>
      <c r="V87" s="90"/>
      <c r="W87" s="90"/>
      <c r="X87" s="90"/>
      <c r="Y87" s="90" t="s">
        <v>168</v>
      </c>
      <c r="Z87" s="90"/>
      <c r="AA87" s="90"/>
      <c r="AB87" s="90"/>
      <c r="AC87" s="130" t="s">
        <v>7</v>
      </c>
      <c r="AD87" s="334" t="s">
        <v>176</v>
      </c>
      <c r="AE87" s="458"/>
      <c r="AF87" s="424"/>
      <c r="AG87" s="426"/>
      <c r="AH87" s="426"/>
      <c r="AI87" s="416"/>
      <c r="AJ87" s="418"/>
      <c r="AL87" s="275"/>
      <c r="AM87" s="63"/>
      <c r="AN87" s="63"/>
      <c r="AO87" s="63"/>
      <c r="AP87" s="63"/>
    </row>
    <row r="88" spans="1:42" ht="15.75" customHeight="1">
      <c r="A88" s="87">
        <f>A84</f>
        <v>0</v>
      </c>
      <c r="B88" s="88" t="str">
        <f>B84</f>
        <v>N2</v>
      </c>
      <c r="C88" s="88">
        <f>C85</f>
        <v>0</v>
      </c>
      <c r="D88" s="108">
        <f>D84</f>
        <v>0</v>
      </c>
      <c r="E88" s="90" t="s">
        <v>2</v>
      </c>
      <c r="F88" s="91"/>
      <c r="G88" s="92">
        <f>F88-F89</f>
        <v>0</v>
      </c>
      <c r="H88" s="93"/>
      <c r="I88" s="93"/>
      <c r="J88" s="93"/>
      <c r="K88" s="92">
        <f>F88-(H88+I88+J88)</f>
        <v>0</v>
      </c>
      <c r="L88" s="92">
        <f>H88+I88+J88</f>
        <v>0</v>
      </c>
      <c r="M88" s="94" t="e">
        <f>(J88/F88)</f>
        <v>#DIV/0!</v>
      </c>
      <c r="N88" s="94" t="e">
        <f>I88/F88</f>
        <v>#DIV/0!</v>
      </c>
      <c r="O88" s="94" t="e">
        <f>(H88/F88)</f>
        <v>#DIV/0!</v>
      </c>
      <c r="P88" s="92">
        <f>F88+F89</f>
        <v>0</v>
      </c>
      <c r="Q88" s="95" t="e">
        <f>L88/P88</f>
        <v>#DIV/0!</v>
      </c>
      <c r="R88" s="232" t="b">
        <f>IF(AND(A88="g",B88="n2"),VLOOKUP(Q88,vol,2),IF(AND(A88="g",B88="n1"),VLOOKUP(Q88,VO,2),IF(AND(A88="g",B88="NA"),VLOOKUP(Q88,VOO,2),IF(AND(A88="f",B88="n2"),VLOOKUP(Q88,VOLF,2),IF(AND(A88="f",B88="n1"),VLOOKUP(Q88,VOF,2),IF(AND(A88="f",B88="NA"),VLOOKUP(Q88,VOO,2)))))))</f>
        <v>0</v>
      </c>
      <c r="S88" s="97" t="s">
        <v>2</v>
      </c>
      <c r="T88" s="117"/>
      <c r="U88" s="118">
        <f>MAX(V88:X88)</f>
        <v>0</v>
      </c>
      <c r="V88" s="119" t="b">
        <f>IF(T88="P",VLOOKUP(M84,'BAREMES TT'!$AI$4:$AL$25,2))</f>
        <v>0</v>
      </c>
      <c r="W88" s="119" t="b">
        <f>IF(T88="F",VLOOKUP(N84,'BAREMES TT'!$AI$4:$AL$25,3))</f>
        <v>0</v>
      </c>
      <c r="X88" s="119" t="b">
        <f>IF(T88="E",VLOOKUP(O84,'BAREMES TT'!$AI$4:$AL$25,4))</f>
        <v>0</v>
      </c>
      <c r="Y88" s="117"/>
      <c r="Z88" s="119" t="b">
        <f>IF(Y88="P",VLOOKUP(M88,'BAREMES TT'!$AI$4:$AL$25,2))</f>
        <v>0</v>
      </c>
      <c r="AA88" s="119" t="b">
        <f>IF(Y88="F",VLOOKUP(N88,'BAREMES TT'!$AI$4:$AL$25,3))</f>
        <v>0</v>
      </c>
      <c r="AB88" s="119" t="b">
        <f>IF(Y88="E",VLOOKUP(O88,'BAREMES TT'!$AI$4:$AL$25,4))</f>
        <v>0</v>
      </c>
      <c r="AC88" s="118">
        <f>MAX(Z88:AB88)</f>
        <v>0</v>
      </c>
      <c r="AD88" s="131">
        <f>(AC88+U88)/2</f>
        <v>0</v>
      </c>
      <c r="AE88" s="455">
        <f>D84</f>
        <v>0</v>
      </c>
      <c r="AF88" s="420"/>
      <c r="AG88" s="134">
        <f>Y84</f>
        <v>0</v>
      </c>
      <c r="AH88" s="134" t="e">
        <f>AG84</f>
        <v>#N/A</v>
      </c>
      <c r="AI88" s="135">
        <f>AD88</f>
        <v>0</v>
      </c>
      <c r="AJ88" s="140" t="e">
        <f>AG88+AH88+AI88</f>
        <v>#N/A</v>
      </c>
      <c r="AL88" s="275"/>
      <c r="AM88" s="63"/>
      <c r="AN88" s="63"/>
      <c r="AO88" s="63"/>
      <c r="AP88" s="63"/>
    </row>
    <row r="89" spans="1:38" ht="15.75" customHeight="1" thickBot="1">
      <c r="A89" s="109">
        <f>A85</f>
        <v>0</v>
      </c>
      <c r="B89" s="110" t="str">
        <f>B85</f>
        <v>N2</v>
      </c>
      <c r="C89" s="110">
        <f>C85</f>
        <v>0</v>
      </c>
      <c r="D89" s="122">
        <f>D85</f>
        <v>0</v>
      </c>
      <c r="E89" s="112" t="s">
        <v>3</v>
      </c>
      <c r="F89" s="113"/>
      <c r="G89" s="114">
        <f>F89-F88</f>
        <v>0</v>
      </c>
      <c r="H89" s="115"/>
      <c r="I89" s="115"/>
      <c r="J89" s="115"/>
      <c r="K89" s="114">
        <f>F89-(H89+I89+J89)</f>
        <v>0</v>
      </c>
      <c r="L89" s="114">
        <f>H89+I89+J89</f>
        <v>0</v>
      </c>
      <c r="M89" s="233" t="e">
        <f>(J89/F89)</f>
        <v>#DIV/0!</v>
      </c>
      <c r="N89" s="233" t="e">
        <f>I89/F89</f>
        <v>#DIV/0!</v>
      </c>
      <c r="O89" s="233" t="e">
        <f>(H89/F89)</f>
        <v>#DIV/0!</v>
      </c>
      <c r="P89" s="114">
        <f>P88</f>
        <v>0</v>
      </c>
      <c r="Q89" s="116" t="e">
        <f>L89/P89</f>
        <v>#DIV/0!</v>
      </c>
      <c r="R89" s="234" t="b">
        <f>IF(AND(A89="g",B89="n2"),VLOOKUP(Q89,vol,2),IF(AND(A89="g",B89="n1"),VLOOKUP(Q89,VO,2),IF(AND(A89="g",B89="NA"),VLOOKUP(Q89,VOO,2),IF(AND(A89="f",B89="n2"),VLOOKUP(Q89,VOLF,2),IF(AND(A89="f",B89="n1"),VLOOKUP(Q89,VOF,2),IF(AND(A89="f",B89="NA"),VLOOKUP(Q89,VOO,2)))))))</f>
        <v>0</v>
      </c>
      <c r="S89" s="106" t="s">
        <v>3</v>
      </c>
      <c r="T89" s="123"/>
      <c r="U89" s="124">
        <f>MAX(V89:X89)</f>
        <v>0</v>
      </c>
      <c r="V89" s="125" t="b">
        <f>IF(T89="P",VLOOKUP(M85,'BAREMES TT'!$AI$4:$AL$25,2))</f>
        <v>0</v>
      </c>
      <c r="W89" s="125" t="b">
        <f>IF(T89="F",VLOOKUP(N85,'BAREMES TT'!$AI$5:$AL$26,3))</f>
        <v>0</v>
      </c>
      <c r="X89" s="125" t="b">
        <f>IF(T89="E",VLOOKUP(O85,'BAREMES TT'!$AI$4:$AL$25,4))</f>
        <v>0</v>
      </c>
      <c r="Y89" s="123"/>
      <c r="Z89" s="125" t="b">
        <f>IF(Y89="P",VLOOKUP(M89,'BAREMES TT'!$AI$4:$AL$25,2))</f>
        <v>0</v>
      </c>
      <c r="AA89" s="125" t="b">
        <f>IF(Y89="F",VLOOKUP(N89,'BAREMES TT'!$AI$4:$AL$25,3))</f>
        <v>0</v>
      </c>
      <c r="AB89" s="125" t="b">
        <f>IF(Y89="E",VLOOKUP(O89,'BAREMES TT'!$AI$4:$AL$25,4))</f>
        <v>0</v>
      </c>
      <c r="AC89" s="124">
        <f>MAX(Z89:AB89)</f>
        <v>0</v>
      </c>
      <c r="AD89" s="126">
        <f>(AC89+U89)/2</f>
        <v>0</v>
      </c>
      <c r="AE89" s="456">
        <f>D85</f>
        <v>0</v>
      </c>
      <c r="AF89" s="414"/>
      <c r="AG89" s="136">
        <f>Y85</f>
        <v>0</v>
      </c>
      <c r="AH89" s="136" t="e">
        <f>AG85</f>
        <v>#N/A</v>
      </c>
      <c r="AI89" s="137">
        <f>AD89</f>
        <v>0</v>
      </c>
      <c r="AJ89" s="141" t="e">
        <f>AG89+AH89+AI89</f>
        <v>#N/A</v>
      </c>
      <c r="AL89" s="121"/>
    </row>
    <row r="90" ht="15.75" thickBot="1">
      <c r="AI90" s="63"/>
    </row>
    <row r="91" spans="1:36" ht="34.5" customHeight="1" thickBot="1">
      <c r="A91" s="366" t="s">
        <v>45</v>
      </c>
      <c r="B91" s="367"/>
      <c r="C91" s="367"/>
      <c r="D91" s="367"/>
      <c r="E91" s="367"/>
      <c r="F91" s="368"/>
      <c r="G91" s="142" t="s">
        <v>79</v>
      </c>
      <c r="H91" s="143"/>
      <c r="I91" s="268"/>
      <c r="J91" s="448" t="s">
        <v>63</v>
      </c>
      <c r="K91" s="449"/>
      <c r="L91" s="143"/>
      <c r="M91" s="59"/>
      <c r="N91" s="59"/>
      <c r="O91" s="59"/>
      <c r="Q91" s="450" t="s">
        <v>108</v>
      </c>
      <c r="R91" s="451"/>
      <c r="S91" s="451"/>
      <c r="T91" s="451"/>
      <c r="U91" s="451"/>
      <c r="V91" s="451"/>
      <c r="W91" s="451"/>
      <c r="X91" s="451"/>
      <c r="Y91" s="452"/>
      <c r="Z91" s="61"/>
      <c r="AA91" s="61"/>
      <c r="AB91" s="61"/>
      <c r="AD91" s="453"/>
      <c r="AE91" s="453"/>
      <c r="AF91" s="454"/>
      <c r="AG91" s="454"/>
      <c r="AH91" s="454"/>
      <c r="AI91" s="454"/>
      <c r="AJ91" s="454"/>
    </row>
    <row r="92" spans="1:42" ht="15.75" customHeight="1" thickBot="1">
      <c r="A92" s="62" t="s">
        <v>24</v>
      </c>
      <c r="B92" s="63"/>
      <c r="C92" s="63"/>
      <c r="D92" s="127"/>
      <c r="E92" s="63"/>
      <c r="F92" s="63"/>
      <c r="G92" s="64"/>
      <c r="H92" s="65">
        <v>1</v>
      </c>
      <c r="I92" s="65">
        <v>2</v>
      </c>
      <c r="J92" s="65">
        <v>3</v>
      </c>
      <c r="K92" s="66"/>
      <c r="L92" s="67" t="s">
        <v>0</v>
      </c>
      <c r="M92" s="67"/>
      <c r="N92" s="67"/>
      <c r="O92" s="67"/>
      <c r="P92" s="63"/>
      <c r="Q92" s="63"/>
      <c r="R92" s="63"/>
      <c r="S92" s="436" t="s">
        <v>61</v>
      </c>
      <c r="T92" s="437"/>
      <c r="U92" s="437"/>
      <c r="V92" s="437"/>
      <c r="W92" s="437"/>
      <c r="X92" s="437"/>
      <c r="Y92" s="437"/>
      <c r="Z92" s="437"/>
      <c r="AA92" s="437"/>
      <c r="AB92" s="437"/>
      <c r="AC92" s="438"/>
      <c r="AD92" s="439" t="s">
        <v>60</v>
      </c>
      <c r="AE92" s="440"/>
      <c r="AF92" s="440"/>
      <c r="AG92" s="441"/>
      <c r="AH92" s="459"/>
      <c r="AI92" s="445"/>
      <c r="AJ92" s="427">
        <v>10</v>
      </c>
      <c r="AK92" s="68"/>
      <c r="AL92" s="258"/>
      <c r="AM92" s="264" t="s">
        <v>5</v>
      </c>
      <c r="AN92" s="264" t="s">
        <v>6</v>
      </c>
      <c r="AO92" s="264" t="s">
        <v>130</v>
      </c>
      <c r="AP92" s="265" t="s">
        <v>130</v>
      </c>
    </row>
    <row r="93" spans="1:42" ht="15.75" customHeight="1">
      <c r="A93" s="71" t="s">
        <v>25</v>
      </c>
      <c r="B93" s="72" t="s">
        <v>26</v>
      </c>
      <c r="C93" s="73" t="s">
        <v>37</v>
      </c>
      <c r="D93" s="132" t="s">
        <v>11</v>
      </c>
      <c r="E93" s="74"/>
      <c r="F93" s="75" t="s">
        <v>1</v>
      </c>
      <c r="G93" s="76" t="s">
        <v>8</v>
      </c>
      <c r="H93" s="77" t="s">
        <v>65</v>
      </c>
      <c r="I93" s="77" t="s">
        <v>66</v>
      </c>
      <c r="J93" s="77" t="s">
        <v>67</v>
      </c>
      <c r="K93" s="76" t="s">
        <v>56</v>
      </c>
      <c r="L93" s="78" t="s">
        <v>140</v>
      </c>
      <c r="M93" s="78" t="s">
        <v>166</v>
      </c>
      <c r="N93" s="78" t="s">
        <v>145</v>
      </c>
      <c r="O93" s="78" t="s">
        <v>146</v>
      </c>
      <c r="P93" s="76" t="s">
        <v>9</v>
      </c>
      <c r="Q93" s="72" t="s">
        <v>10</v>
      </c>
      <c r="R93" s="231" t="s">
        <v>7</v>
      </c>
      <c r="S93" s="80"/>
      <c r="T93" s="81" t="s">
        <v>57</v>
      </c>
      <c r="U93" s="81" t="s">
        <v>58</v>
      </c>
      <c r="V93" s="82"/>
      <c r="W93" s="82"/>
      <c r="X93" s="82"/>
      <c r="Y93" s="430" t="s">
        <v>175</v>
      </c>
      <c r="Z93" s="431"/>
      <c r="AA93" s="431"/>
      <c r="AB93" s="431"/>
      <c r="AC93" s="432"/>
      <c r="AD93" s="80"/>
      <c r="AE93" s="81" t="s">
        <v>57</v>
      </c>
      <c r="AF93" s="81" t="s">
        <v>58</v>
      </c>
      <c r="AG93" s="333" t="s">
        <v>47</v>
      </c>
      <c r="AH93" s="460"/>
      <c r="AI93" s="462"/>
      <c r="AJ93" s="464"/>
      <c r="AK93" s="84"/>
      <c r="AL93" s="255" t="s">
        <v>2</v>
      </c>
      <c r="AM93" s="257">
        <f>H94+H98</f>
        <v>0</v>
      </c>
      <c r="AN93" s="257">
        <f>I94+I98</f>
        <v>0</v>
      </c>
      <c r="AO93" s="257">
        <f>J94+J98</f>
        <v>0</v>
      </c>
      <c r="AP93" s="259">
        <f>K94+K98</f>
        <v>0</v>
      </c>
    </row>
    <row r="94" spans="1:42" ht="15.75" customHeight="1">
      <c r="A94" s="87">
        <f>H91</f>
        <v>0</v>
      </c>
      <c r="B94" s="266" t="str">
        <f>IF(AM94=1,AM92,IF(AN94=1,AN92,IF(AO94=1,AO92,IF(AP94=1,AP92))))</f>
        <v>N2</v>
      </c>
      <c r="C94" s="88">
        <f>L91</f>
        <v>0</v>
      </c>
      <c r="D94" s="89"/>
      <c r="E94" s="90" t="s">
        <v>2</v>
      </c>
      <c r="F94" s="91"/>
      <c r="G94" s="92">
        <f>F94-F95</f>
        <v>0</v>
      </c>
      <c r="H94" s="93"/>
      <c r="I94" s="93"/>
      <c r="J94" s="93"/>
      <c r="K94" s="92">
        <f>F94-(H94+I94+J94)</f>
        <v>0</v>
      </c>
      <c r="L94" s="92">
        <f>H94+I94+J94</f>
        <v>0</v>
      </c>
      <c r="M94" s="94" t="e">
        <f>(J94/F94)</f>
        <v>#DIV/0!</v>
      </c>
      <c r="N94" s="94" t="e">
        <f>I94/F94</f>
        <v>#DIV/0!</v>
      </c>
      <c r="O94" s="94" t="e">
        <f>(H94/F94)</f>
        <v>#DIV/0!</v>
      </c>
      <c r="P94" s="92">
        <f>F94+F95</f>
        <v>0</v>
      </c>
      <c r="Q94" s="95" t="e">
        <f>L94/P94</f>
        <v>#DIV/0!</v>
      </c>
      <c r="R94" s="232" t="b">
        <f>IF(AND(A94="g",B94="n2"),VLOOKUP(Q94,vol,2),IF(AND(A94="g",B94="n1"),VLOOKUP(Q94,VO,2),IF(AND(A94="g",B94="NA"),VLOOKUP(Q94,VOO,2),IF(AND(A94="f",B94="n2"),VLOOKUP(Q94,VOLF,2),IF(AND(A94="f",B94="n1"),VLOOKUP(Q94,VOF,2),IF(AND(A94="f",B94="NA"),VLOOKUP(Q94,VOO,2)))))))</f>
        <v>0</v>
      </c>
      <c r="S94" s="97" t="s">
        <v>2</v>
      </c>
      <c r="T94" s="81" t="b">
        <f>R94</f>
        <v>0</v>
      </c>
      <c r="U94" s="81" t="b">
        <f>R98</f>
        <v>0</v>
      </c>
      <c r="V94" s="82"/>
      <c r="W94" s="82"/>
      <c r="X94" s="82"/>
      <c r="Y94" s="433">
        <f>((T94+U94)/40)*9</f>
        <v>0</v>
      </c>
      <c r="Z94" s="434"/>
      <c r="AA94" s="434"/>
      <c r="AB94" s="434"/>
      <c r="AC94" s="435"/>
      <c r="AD94" s="97" t="s">
        <v>2</v>
      </c>
      <c r="AE94" s="98" t="e">
        <f>IF(A94="G",INDEX(Matrice_garçons,VLOOKUP(G94,NLigne_garçons,7),HLOOKUP(C94,NColonne_garçons,21)),INDEX(Matrice_filles,VLOOKUP(G94,NLigne_filles,8),HLOOKUP(C94,NColonne_filles,21)))</f>
        <v>#N/A</v>
      </c>
      <c r="AF94" s="98" t="e">
        <f>IF(A98="G",INDEX(Matrice_garçons,VLOOKUP(G98,NLigne_garçons,7),HLOOKUP(C98,NColonne_garçons,21)),INDEX(Matrice_filles,VLOOKUP(G98,NLigne_filles,8),HLOOKUP(C98,NColonne_filles,21)))</f>
        <v>#N/A</v>
      </c>
      <c r="AG94" s="99" t="e">
        <f>(AE94+AF94)/5.71</f>
        <v>#N/A</v>
      </c>
      <c r="AH94" s="460"/>
      <c r="AI94" s="462"/>
      <c r="AJ94" s="464"/>
      <c r="AK94" s="84"/>
      <c r="AL94" s="255" t="s">
        <v>126</v>
      </c>
      <c r="AM94" s="257">
        <f>RANK(AM93,AM93:AP93)</f>
        <v>1</v>
      </c>
      <c r="AN94" s="257">
        <f>RANK(AN93,AM93:AP93)</f>
        <v>1</v>
      </c>
      <c r="AO94" s="257">
        <f>RANK(AO93,AM93:AP93)</f>
        <v>1</v>
      </c>
      <c r="AP94" s="259">
        <f>RANK(AP93,AM93:AP93)</f>
        <v>1</v>
      </c>
    </row>
    <row r="95" spans="1:42" ht="15.75" customHeight="1" thickBot="1">
      <c r="A95" s="109">
        <f>H91</f>
        <v>0</v>
      </c>
      <c r="B95" s="267" t="str">
        <f>IF(AM96=1,AM92,IF(AN96=1,AN92,IF(AO96=1,AO92,IF(AP96=1,AP92))))</f>
        <v>N2</v>
      </c>
      <c r="C95" s="110">
        <f>L91</f>
        <v>0</v>
      </c>
      <c r="D95" s="111"/>
      <c r="E95" s="112" t="s">
        <v>3</v>
      </c>
      <c r="F95" s="113"/>
      <c r="G95" s="114">
        <f>F95-F94</f>
        <v>0</v>
      </c>
      <c r="H95" s="115"/>
      <c r="I95" s="115"/>
      <c r="J95" s="115"/>
      <c r="K95" s="114">
        <f>F95-(H95+I95+J95)</f>
        <v>0</v>
      </c>
      <c r="L95" s="114">
        <f>H95+I95+J95</f>
        <v>0</v>
      </c>
      <c r="M95" s="233" t="e">
        <f>(J95/F95)</f>
        <v>#DIV/0!</v>
      </c>
      <c r="N95" s="233" t="e">
        <f>I95/F95</f>
        <v>#DIV/0!</v>
      </c>
      <c r="O95" s="233" t="e">
        <f>(H95/F95)</f>
        <v>#DIV/0!</v>
      </c>
      <c r="P95" s="114">
        <f>P94</f>
        <v>0</v>
      </c>
      <c r="Q95" s="116" t="e">
        <f>L95/P95</f>
        <v>#DIV/0!</v>
      </c>
      <c r="R95" s="234" t="b">
        <f>IF(AND(A95="g",B95="n2"),VLOOKUP(Q95,vol,2),IF(AND(A95="g",B95="n1"),VLOOKUP(Q95,VO,2),IF(AND(A95="g",B95="NA"),VLOOKUP(Q95,VOO,2),IF(AND(A95="f",B95="n2"),VLOOKUP(Q95,VOLF,2),IF(AND(A95="f",B95="n1"),VLOOKUP(Q95,VOF,2),IF(AND(A95="f",B95="NA"),VLOOKUP(Q95,VOO,2)))))))</f>
        <v>0</v>
      </c>
      <c r="S95" s="97" t="s">
        <v>3</v>
      </c>
      <c r="T95" s="81" t="b">
        <f>R95</f>
        <v>0</v>
      </c>
      <c r="U95" s="81" t="b">
        <f>R99</f>
        <v>0</v>
      </c>
      <c r="V95" s="82"/>
      <c r="W95" s="82"/>
      <c r="X95" s="82"/>
      <c r="Y95" s="433">
        <f>((T95+U95)/40)*9</f>
        <v>0</v>
      </c>
      <c r="Z95" s="434"/>
      <c r="AA95" s="434"/>
      <c r="AB95" s="434"/>
      <c r="AC95" s="435"/>
      <c r="AD95" s="97" t="s">
        <v>3</v>
      </c>
      <c r="AE95" s="98" t="e">
        <f>IF(A95="G",INDEX(Matrice_garçons,VLOOKUP(G95,NLigne_garçons,7),HLOOKUP(C95,NColonne_garçons,21)),INDEX(Matrice_filles,VLOOKUP(G95,NLigne_filles,8),HLOOKUP(C95,NColonne_filles,21)))</f>
        <v>#N/A</v>
      </c>
      <c r="AF95" s="98" t="e">
        <f>IF(A99="G",INDEX(Matrice_garçons,VLOOKUP(G99,NLigne_garçons,7),HLOOKUP(C99,NColonne_garçons,21)),INDEX(Matrice_filles,VLOOKUP(G99,NLigne_filles,8),HLOOKUP(C99,NColonne_filles,21)))</f>
        <v>#N/A</v>
      </c>
      <c r="AG95" s="99" t="e">
        <f>(AE95+AF95)/5.71</f>
        <v>#N/A</v>
      </c>
      <c r="AH95" s="461"/>
      <c r="AI95" s="463"/>
      <c r="AJ95" s="465"/>
      <c r="AK95" s="84"/>
      <c r="AL95" s="255" t="s">
        <v>3</v>
      </c>
      <c r="AM95" s="257">
        <f>H95+H99</f>
        <v>0</v>
      </c>
      <c r="AN95" s="257">
        <f>I95+I99</f>
        <v>0</v>
      </c>
      <c r="AO95" s="257">
        <f>J95+J99</f>
        <v>0</v>
      </c>
      <c r="AP95" s="259">
        <f>K95+K99</f>
        <v>0</v>
      </c>
    </row>
    <row r="96" spans="19:42" ht="15.75" customHeight="1" thickBot="1">
      <c r="S96" s="376" t="s">
        <v>62</v>
      </c>
      <c r="T96" s="377"/>
      <c r="U96" s="377"/>
      <c r="V96" s="377"/>
      <c r="W96" s="377"/>
      <c r="X96" s="377"/>
      <c r="Y96" s="377"/>
      <c r="Z96" s="377"/>
      <c r="AA96" s="377"/>
      <c r="AB96" s="377"/>
      <c r="AC96" s="377"/>
      <c r="AD96" s="378"/>
      <c r="AE96" s="457" t="s">
        <v>46</v>
      </c>
      <c r="AF96" s="422"/>
      <c r="AG96" s="425" t="s">
        <v>175</v>
      </c>
      <c r="AH96" s="425" t="s">
        <v>47</v>
      </c>
      <c r="AI96" s="415" t="s">
        <v>176</v>
      </c>
      <c r="AJ96" s="417" t="s">
        <v>23</v>
      </c>
      <c r="AL96" s="256" t="s">
        <v>126</v>
      </c>
      <c r="AM96" s="260">
        <f>RANK(AM95,AM95:AP95)</f>
        <v>1</v>
      </c>
      <c r="AN96" s="260">
        <f>RANK(AN95,AM95:AP95)</f>
        <v>1</v>
      </c>
      <c r="AO96" s="260">
        <f>RANK(AO95,AM95:AP95)</f>
        <v>1</v>
      </c>
      <c r="AP96" s="260">
        <f>RANK(AP95,AM95:AP95)</f>
        <v>1</v>
      </c>
    </row>
    <row r="97" spans="1:42" ht="15.75" customHeight="1">
      <c r="A97" s="100" t="s">
        <v>25</v>
      </c>
      <c r="B97" s="76" t="s">
        <v>26</v>
      </c>
      <c r="C97" s="73" t="s">
        <v>37</v>
      </c>
      <c r="D97" s="133" t="s">
        <v>12</v>
      </c>
      <c r="E97" s="101"/>
      <c r="F97" s="75" t="s">
        <v>1</v>
      </c>
      <c r="G97" s="76" t="s">
        <v>8</v>
      </c>
      <c r="H97" s="77" t="s">
        <v>65</v>
      </c>
      <c r="I97" s="77" t="s">
        <v>66</v>
      </c>
      <c r="J97" s="77" t="s">
        <v>67</v>
      </c>
      <c r="K97" s="76" t="s">
        <v>56</v>
      </c>
      <c r="L97" s="78" t="s">
        <v>140</v>
      </c>
      <c r="M97" s="78" t="s">
        <v>166</v>
      </c>
      <c r="N97" s="78" t="s">
        <v>145</v>
      </c>
      <c r="O97" s="78" t="s">
        <v>146</v>
      </c>
      <c r="P97" s="73" t="s">
        <v>9</v>
      </c>
      <c r="Q97" s="102" t="s">
        <v>10</v>
      </c>
      <c r="R97" s="231" t="s">
        <v>7</v>
      </c>
      <c r="S97" s="80"/>
      <c r="T97" s="90" t="s">
        <v>167</v>
      </c>
      <c r="U97" s="90" t="s">
        <v>7</v>
      </c>
      <c r="V97" s="90"/>
      <c r="W97" s="90"/>
      <c r="X97" s="90"/>
      <c r="Y97" s="90" t="s">
        <v>168</v>
      </c>
      <c r="Z97" s="90"/>
      <c r="AA97" s="90"/>
      <c r="AB97" s="90"/>
      <c r="AC97" s="130" t="s">
        <v>7</v>
      </c>
      <c r="AD97" s="334" t="s">
        <v>176</v>
      </c>
      <c r="AE97" s="458"/>
      <c r="AF97" s="424"/>
      <c r="AG97" s="426"/>
      <c r="AH97" s="426"/>
      <c r="AI97" s="416"/>
      <c r="AJ97" s="418"/>
      <c r="AL97" s="275"/>
      <c r="AM97" s="63"/>
      <c r="AN97" s="63"/>
      <c r="AO97" s="63"/>
      <c r="AP97" s="63"/>
    </row>
    <row r="98" spans="1:42" ht="15.75" customHeight="1">
      <c r="A98" s="87">
        <f>A94</f>
        <v>0</v>
      </c>
      <c r="B98" s="88" t="str">
        <f>B94</f>
        <v>N2</v>
      </c>
      <c r="C98" s="88">
        <f>C95</f>
        <v>0</v>
      </c>
      <c r="D98" s="108">
        <f>D94</f>
        <v>0</v>
      </c>
      <c r="E98" s="90" t="s">
        <v>2</v>
      </c>
      <c r="F98" s="91"/>
      <c r="G98" s="92">
        <f>F98-F99</f>
        <v>0</v>
      </c>
      <c r="H98" s="93"/>
      <c r="I98" s="93"/>
      <c r="J98" s="93"/>
      <c r="K98" s="92">
        <f>F98-(H98+I98+J98)</f>
        <v>0</v>
      </c>
      <c r="L98" s="92">
        <f>H98+I98+J98</f>
        <v>0</v>
      </c>
      <c r="M98" s="94" t="e">
        <f>(J98/F98)</f>
        <v>#DIV/0!</v>
      </c>
      <c r="N98" s="94" t="e">
        <f>I98/F98</f>
        <v>#DIV/0!</v>
      </c>
      <c r="O98" s="94" t="e">
        <f>(H98/F98)</f>
        <v>#DIV/0!</v>
      </c>
      <c r="P98" s="92">
        <f>F98+F99</f>
        <v>0</v>
      </c>
      <c r="Q98" s="95" t="e">
        <f>L98/P98</f>
        <v>#DIV/0!</v>
      </c>
      <c r="R98" s="232" t="b">
        <f>IF(AND(A98="g",B98="n2"),VLOOKUP(Q98,vol,2),IF(AND(A98="g",B98="n1"),VLOOKUP(Q98,VO,2),IF(AND(A98="g",B98="NA"),VLOOKUP(Q98,VOO,2),IF(AND(A98="f",B98="n2"),VLOOKUP(Q98,VOLF,2),IF(AND(A98="f",B98="n1"),VLOOKUP(Q98,VOF,2),IF(AND(A98="f",B98="NA"),VLOOKUP(Q98,VOO,2)))))))</f>
        <v>0</v>
      </c>
      <c r="S98" s="97" t="s">
        <v>2</v>
      </c>
      <c r="T98" s="117"/>
      <c r="U98" s="118">
        <f>MAX(V98:X98)</f>
        <v>0</v>
      </c>
      <c r="V98" s="119" t="b">
        <f>IF(T98="P",VLOOKUP(M94,'BAREMES TT'!$AI$4:$AL$25,2))</f>
        <v>0</v>
      </c>
      <c r="W98" s="119" t="b">
        <f>IF(T98="F",VLOOKUP(N94,'BAREMES TT'!$AI$4:$AL$25,3))</f>
        <v>0</v>
      </c>
      <c r="X98" s="119" t="b">
        <f>IF(T98="E",VLOOKUP(O94,'BAREMES TT'!$AI$4:$AL$25,4))</f>
        <v>0</v>
      </c>
      <c r="Y98" s="117"/>
      <c r="Z98" s="119" t="b">
        <f>IF(Y98="P",VLOOKUP(M98,'BAREMES TT'!$AI$4:$AL$25,2))</f>
        <v>0</v>
      </c>
      <c r="AA98" s="119" t="b">
        <f>IF(Y98="F",VLOOKUP(N98,'BAREMES TT'!$AI$4:$AL$25,3))</f>
        <v>0</v>
      </c>
      <c r="AB98" s="119" t="b">
        <f>IF(Y98="E",VLOOKUP(O98,'BAREMES TT'!$AI$4:$AL$25,4))</f>
        <v>0</v>
      </c>
      <c r="AC98" s="118">
        <f>MAX(Z98:AB98)</f>
        <v>0</v>
      </c>
      <c r="AD98" s="131">
        <f>(AC98+U98)/2</f>
        <v>0</v>
      </c>
      <c r="AE98" s="455">
        <f>D94</f>
        <v>0</v>
      </c>
      <c r="AF98" s="420"/>
      <c r="AG98" s="134">
        <f>Y94</f>
        <v>0</v>
      </c>
      <c r="AH98" s="134" t="e">
        <f>AG94</f>
        <v>#N/A</v>
      </c>
      <c r="AI98" s="135">
        <f>AD98</f>
        <v>0</v>
      </c>
      <c r="AJ98" s="140" t="e">
        <f>AG98+AH98+AI98</f>
        <v>#N/A</v>
      </c>
      <c r="AL98" s="275"/>
      <c r="AM98" s="63"/>
      <c r="AN98" s="63"/>
      <c r="AO98" s="63"/>
      <c r="AP98" s="63"/>
    </row>
    <row r="99" spans="1:38" ht="15.75" customHeight="1" thickBot="1">
      <c r="A99" s="109">
        <f>A95</f>
        <v>0</v>
      </c>
      <c r="B99" s="110" t="str">
        <f>B95</f>
        <v>N2</v>
      </c>
      <c r="C99" s="110">
        <f>C95</f>
        <v>0</v>
      </c>
      <c r="D99" s="122">
        <f>D95</f>
        <v>0</v>
      </c>
      <c r="E99" s="112" t="s">
        <v>3</v>
      </c>
      <c r="F99" s="113"/>
      <c r="G99" s="114">
        <f>F99-F98</f>
        <v>0</v>
      </c>
      <c r="H99" s="115"/>
      <c r="I99" s="115"/>
      <c r="J99" s="115"/>
      <c r="K99" s="114">
        <f>F99-(H99+I99+J99)</f>
        <v>0</v>
      </c>
      <c r="L99" s="114">
        <f>H99+I99+J99</f>
        <v>0</v>
      </c>
      <c r="M99" s="233" t="e">
        <f>(J99/F99)</f>
        <v>#DIV/0!</v>
      </c>
      <c r="N99" s="233" t="e">
        <f>I99/F99</f>
        <v>#DIV/0!</v>
      </c>
      <c r="O99" s="233" t="e">
        <f>(H99/F99)</f>
        <v>#DIV/0!</v>
      </c>
      <c r="P99" s="114">
        <f>P98</f>
        <v>0</v>
      </c>
      <c r="Q99" s="116" t="e">
        <f>L99/P99</f>
        <v>#DIV/0!</v>
      </c>
      <c r="R99" s="234" t="b">
        <f>IF(AND(A99="g",B99="n2"),VLOOKUP(Q99,vol,2),IF(AND(A99="g",B99="n1"),VLOOKUP(Q99,VO,2),IF(AND(A99="g",B99="NA"),VLOOKUP(Q99,VOO,2),IF(AND(A99="f",B99="n2"),VLOOKUP(Q99,VOLF,2),IF(AND(A99="f",B99="n1"),VLOOKUP(Q99,VOF,2),IF(AND(A99="f",B99="NA"),VLOOKUP(Q99,VOO,2)))))))</f>
        <v>0</v>
      </c>
      <c r="S99" s="106" t="s">
        <v>3</v>
      </c>
      <c r="T99" s="123"/>
      <c r="U99" s="124">
        <f>MAX(V99:X99)</f>
        <v>0</v>
      </c>
      <c r="V99" s="125" t="b">
        <f>IF(T99="P",VLOOKUP(M95,'BAREMES TT'!$AI$4:$AL$25,2))</f>
        <v>0</v>
      </c>
      <c r="W99" s="125" t="b">
        <f>IF(T99="F",VLOOKUP(N95,'BAREMES TT'!$AI$5:$AL$26,3))</f>
        <v>0</v>
      </c>
      <c r="X99" s="125" t="b">
        <f>IF(T99="E",VLOOKUP(O95,'BAREMES TT'!$AI$4:$AL$25,4))</f>
        <v>0</v>
      </c>
      <c r="Y99" s="123"/>
      <c r="Z99" s="125" t="b">
        <f>IF(Y99="P",VLOOKUP(M99,'BAREMES TT'!$AI$4:$AL$25,2))</f>
        <v>0</v>
      </c>
      <c r="AA99" s="125" t="b">
        <f>IF(Y99="F",VLOOKUP(N99,'BAREMES TT'!$AI$4:$AL$25,3))</f>
        <v>0</v>
      </c>
      <c r="AB99" s="125" t="b">
        <f>IF(Y99="E",VLOOKUP(O99,'BAREMES TT'!$AI$4:$AL$25,4))</f>
        <v>0</v>
      </c>
      <c r="AC99" s="124">
        <f>MAX(Z99:AB99)</f>
        <v>0</v>
      </c>
      <c r="AD99" s="126">
        <f>(AC99+U99)/2</f>
        <v>0</v>
      </c>
      <c r="AE99" s="456">
        <f>D95</f>
        <v>0</v>
      </c>
      <c r="AF99" s="414"/>
      <c r="AG99" s="136">
        <f>Y95</f>
        <v>0</v>
      </c>
      <c r="AH99" s="136" t="e">
        <f>AG95</f>
        <v>#N/A</v>
      </c>
      <c r="AI99" s="137">
        <f>AD99</f>
        <v>0</v>
      </c>
      <c r="AJ99" s="141" t="e">
        <f>AG99+AH99+AI99</f>
        <v>#N/A</v>
      </c>
      <c r="AL99" s="121"/>
    </row>
    <row r="100" ht="15.75" thickBot="1">
      <c r="AI100" s="63"/>
    </row>
    <row r="101" spans="1:36" ht="34.5" customHeight="1" thickBot="1">
      <c r="A101" s="366" t="s">
        <v>45</v>
      </c>
      <c r="B101" s="367"/>
      <c r="C101" s="367"/>
      <c r="D101" s="367"/>
      <c r="E101" s="367"/>
      <c r="F101" s="368"/>
      <c r="G101" s="142" t="s">
        <v>79</v>
      </c>
      <c r="H101" s="143"/>
      <c r="I101" s="268"/>
      <c r="J101" s="448" t="s">
        <v>63</v>
      </c>
      <c r="K101" s="449"/>
      <c r="L101" s="143"/>
      <c r="M101" s="59"/>
      <c r="N101" s="59"/>
      <c r="O101" s="59"/>
      <c r="Q101" s="450" t="s">
        <v>108</v>
      </c>
      <c r="R101" s="451"/>
      <c r="S101" s="451"/>
      <c r="T101" s="451"/>
      <c r="U101" s="451"/>
      <c r="V101" s="451"/>
      <c r="W101" s="451"/>
      <c r="X101" s="451"/>
      <c r="Y101" s="452"/>
      <c r="Z101" s="61"/>
      <c r="AA101" s="61"/>
      <c r="AB101" s="61"/>
      <c r="AD101" s="453"/>
      <c r="AE101" s="453"/>
      <c r="AF101" s="454"/>
      <c r="AG101" s="454"/>
      <c r="AH101" s="454"/>
      <c r="AI101" s="454"/>
      <c r="AJ101" s="454"/>
    </row>
    <row r="102" spans="1:42" ht="15.75" customHeight="1" thickBot="1">
      <c r="A102" s="62" t="s">
        <v>24</v>
      </c>
      <c r="B102" s="63"/>
      <c r="C102" s="63"/>
      <c r="D102" s="127"/>
      <c r="E102" s="63"/>
      <c r="F102" s="63"/>
      <c r="G102" s="64"/>
      <c r="H102" s="65">
        <v>1</v>
      </c>
      <c r="I102" s="65">
        <v>2</v>
      </c>
      <c r="J102" s="65">
        <v>3</v>
      </c>
      <c r="K102" s="66"/>
      <c r="L102" s="67" t="s">
        <v>0</v>
      </c>
      <c r="M102" s="67"/>
      <c r="N102" s="67"/>
      <c r="O102" s="67"/>
      <c r="P102" s="63"/>
      <c r="Q102" s="63"/>
      <c r="R102" s="63"/>
      <c r="S102" s="436" t="s">
        <v>61</v>
      </c>
      <c r="T102" s="437"/>
      <c r="U102" s="437"/>
      <c r="V102" s="437"/>
      <c r="W102" s="437"/>
      <c r="X102" s="437"/>
      <c r="Y102" s="437"/>
      <c r="Z102" s="437"/>
      <c r="AA102" s="437"/>
      <c r="AB102" s="437"/>
      <c r="AC102" s="438"/>
      <c r="AD102" s="439" t="s">
        <v>60</v>
      </c>
      <c r="AE102" s="440"/>
      <c r="AF102" s="440"/>
      <c r="AG102" s="441"/>
      <c r="AH102" s="459"/>
      <c r="AI102" s="445"/>
      <c r="AJ102" s="427">
        <v>11</v>
      </c>
      <c r="AK102" s="68"/>
      <c r="AL102" s="258"/>
      <c r="AM102" s="264" t="s">
        <v>5</v>
      </c>
      <c r="AN102" s="264" t="s">
        <v>6</v>
      </c>
      <c r="AO102" s="264" t="s">
        <v>130</v>
      </c>
      <c r="AP102" s="265" t="s">
        <v>130</v>
      </c>
    </row>
    <row r="103" spans="1:42" ht="15.75" customHeight="1">
      <c r="A103" s="71" t="s">
        <v>25</v>
      </c>
      <c r="B103" s="72" t="s">
        <v>26</v>
      </c>
      <c r="C103" s="73" t="s">
        <v>37</v>
      </c>
      <c r="D103" s="132" t="s">
        <v>11</v>
      </c>
      <c r="E103" s="74"/>
      <c r="F103" s="75" t="s">
        <v>1</v>
      </c>
      <c r="G103" s="76" t="s">
        <v>8</v>
      </c>
      <c r="H103" s="77" t="s">
        <v>65</v>
      </c>
      <c r="I103" s="77" t="s">
        <v>66</v>
      </c>
      <c r="J103" s="77" t="s">
        <v>67</v>
      </c>
      <c r="K103" s="76" t="s">
        <v>56</v>
      </c>
      <c r="L103" s="78" t="s">
        <v>140</v>
      </c>
      <c r="M103" s="78" t="s">
        <v>166</v>
      </c>
      <c r="N103" s="78" t="s">
        <v>145</v>
      </c>
      <c r="O103" s="78" t="s">
        <v>146</v>
      </c>
      <c r="P103" s="76" t="s">
        <v>9</v>
      </c>
      <c r="Q103" s="72" t="s">
        <v>10</v>
      </c>
      <c r="R103" s="231" t="s">
        <v>7</v>
      </c>
      <c r="S103" s="80"/>
      <c r="T103" s="81" t="s">
        <v>57</v>
      </c>
      <c r="U103" s="81" t="s">
        <v>58</v>
      </c>
      <c r="V103" s="82"/>
      <c r="W103" s="82"/>
      <c r="X103" s="82"/>
      <c r="Y103" s="430" t="s">
        <v>175</v>
      </c>
      <c r="Z103" s="431"/>
      <c r="AA103" s="431"/>
      <c r="AB103" s="431"/>
      <c r="AC103" s="432"/>
      <c r="AD103" s="80"/>
      <c r="AE103" s="81" t="s">
        <v>57</v>
      </c>
      <c r="AF103" s="81" t="s">
        <v>58</v>
      </c>
      <c r="AG103" s="333" t="s">
        <v>47</v>
      </c>
      <c r="AH103" s="460"/>
      <c r="AI103" s="462"/>
      <c r="AJ103" s="464"/>
      <c r="AK103" s="84"/>
      <c r="AL103" s="255" t="s">
        <v>2</v>
      </c>
      <c r="AM103" s="257">
        <f>H104+H108</f>
        <v>0</v>
      </c>
      <c r="AN103" s="257">
        <f>I104+I108</f>
        <v>0</v>
      </c>
      <c r="AO103" s="257">
        <f>J104+J108</f>
        <v>0</v>
      </c>
      <c r="AP103" s="259">
        <f>K104+K108</f>
        <v>0</v>
      </c>
    </row>
    <row r="104" spans="1:42" ht="15.75" customHeight="1">
      <c r="A104" s="87">
        <f>H101</f>
        <v>0</v>
      </c>
      <c r="B104" s="266" t="str">
        <f>IF(AM104=1,AM102,IF(AN104=1,AN102,IF(AO104=1,AO102,IF(AP104=1,AP102))))</f>
        <v>N2</v>
      </c>
      <c r="C104" s="88">
        <f>L101</f>
        <v>0</v>
      </c>
      <c r="D104" s="89"/>
      <c r="E104" s="90" t="s">
        <v>2</v>
      </c>
      <c r="F104" s="91"/>
      <c r="G104" s="92">
        <f>F104-F105</f>
        <v>0</v>
      </c>
      <c r="H104" s="93"/>
      <c r="I104" s="93"/>
      <c r="J104" s="93"/>
      <c r="K104" s="92">
        <f>F104-(H104+I104+J104)</f>
        <v>0</v>
      </c>
      <c r="L104" s="92">
        <f>H104+I104+J104</f>
        <v>0</v>
      </c>
      <c r="M104" s="94" t="e">
        <f>(J104/F104)</f>
        <v>#DIV/0!</v>
      </c>
      <c r="N104" s="94" t="e">
        <f>I104/F104</f>
        <v>#DIV/0!</v>
      </c>
      <c r="O104" s="94" t="e">
        <f>(H104/F104)</f>
        <v>#DIV/0!</v>
      </c>
      <c r="P104" s="92">
        <f>F104+F105</f>
        <v>0</v>
      </c>
      <c r="Q104" s="95" t="e">
        <f>L104/P104</f>
        <v>#DIV/0!</v>
      </c>
      <c r="R104" s="232" t="b">
        <f>IF(AND(A104="g",B104="n2"),VLOOKUP(Q104,vol,2),IF(AND(A104="g",B104="n1"),VLOOKUP(Q104,VO,2),IF(AND(A104="g",B104="NA"),VLOOKUP(Q104,VOO,2),IF(AND(A104="f",B104="n2"),VLOOKUP(Q104,VOLF,2),IF(AND(A104="f",B104="n1"),VLOOKUP(Q104,VOF,2),IF(AND(A104="f",B104="NA"),VLOOKUP(Q104,VOO,2)))))))</f>
        <v>0</v>
      </c>
      <c r="S104" s="97" t="s">
        <v>2</v>
      </c>
      <c r="T104" s="81" t="b">
        <f>R104</f>
        <v>0</v>
      </c>
      <c r="U104" s="81" t="b">
        <f>R108</f>
        <v>0</v>
      </c>
      <c r="V104" s="82"/>
      <c r="W104" s="82"/>
      <c r="X104" s="82"/>
      <c r="Y104" s="433">
        <f>((T104+U104)/40)*9</f>
        <v>0</v>
      </c>
      <c r="Z104" s="434"/>
      <c r="AA104" s="434"/>
      <c r="AB104" s="434"/>
      <c r="AC104" s="435"/>
      <c r="AD104" s="97" t="s">
        <v>2</v>
      </c>
      <c r="AE104" s="98" t="e">
        <f>IF(A104="G",INDEX(Matrice_garçons,VLOOKUP(G104,NLigne_garçons,7),HLOOKUP(C104,NColonne_garçons,21)),INDEX(Matrice_filles,VLOOKUP(G104,NLigne_filles,8),HLOOKUP(C104,NColonne_filles,21)))</f>
        <v>#N/A</v>
      </c>
      <c r="AF104" s="98" t="e">
        <f>IF(A108="G",INDEX(Matrice_garçons,VLOOKUP(G108,NLigne_garçons,7),HLOOKUP(C108,NColonne_garçons,21)),INDEX(Matrice_filles,VLOOKUP(G108,NLigne_filles,8),HLOOKUP(C108,NColonne_filles,21)))</f>
        <v>#N/A</v>
      </c>
      <c r="AG104" s="99" t="e">
        <f>(AE104+AF104)/5.71</f>
        <v>#N/A</v>
      </c>
      <c r="AH104" s="460"/>
      <c r="AI104" s="462"/>
      <c r="AJ104" s="464"/>
      <c r="AK104" s="84"/>
      <c r="AL104" s="255" t="s">
        <v>126</v>
      </c>
      <c r="AM104" s="257">
        <f>RANK(AM103,AM103:AP103)</f>
        <v>1</v>
      </c>
      <c r="AN104" s="257">
        <f>RANK(AN103,AM103:AP103)</f>
        <v>1</v>
      </c>
      <c r="AO104" s="257">
        <f>RANK(AO103,AM103:AP103)</f>
        <v>1</v>
      </c>
      <c r="AP104" s="259">
        <f>RANK(AP103,AM103:AP103)</f>
        <v>1</v>
      </c>
    </row>
    <row r="105" spans="1:42" ht="15.75" customHeight="1" thickBot="1">
      <c r="A105" s="109">
        <f>H101</f>
        <v>0</v>
      </c>
      <c r="B105" s="267" t="str">
        <f>IF(AM106=1,AM102,IF(AN106=1,AN102,IF(AO106=1,AO102,IF(AP106=1,AP102))))</f>
        <v>N2</v>
      </c>
      <c r="C105" s="110">
        <f>L101</f>
        <v>0</v>
      </c>
      <c r="D105" s="111"/>
      <c r="E105" s="112" t="s">
        <v>3</v>
      </c>
      <c r="F105" s="113"/>
      <c r="G105" s="114">
        <f>F105-F104</f>
        <v>0</v>
      </c>
      <c r="H105" s="115"/>
      <c r="I105" s="115"/>
      <c r="J105" s="115"/>
      <c r="K105" s="114">
        <f>F105-(H105+I105+J105)</f>
        <v>0</v>
      </c>
      <c r="L105" s="114">
        <f>H105+I105+J105</f>
        <v>0</v>
      </c>
      <c r="M105" s="233" t="e">
        <f>(J105/F105)</f>
        <v>#DIV/0!</v>
      </c>
      <c r="N105" s="233" t="e">
        <f>I105/F105</f>
        <v>#DIV/0!</v>
      </c>
      <c r="O105" s="233" t="e">
        <f>(H105/F105)</f>
        <v>#DIV/0!</v>
      </c>
      <c r="P105" s="114">
        <f>P104</f>
        <v>0</v>
      </c>
      <c r="Q105" s="116" t="e">
        <f>L105/P105</f>
        <v>#DIV/0!</v>
      </c>
      <c r="R105" s="234" t="b">
        <f>IF(AND(A105="g",B105="n2"),VLOOKUP(Q105,vol,2),IF(AND(A105="g",B105="n1"),VLOOKUP(Q105,VO,2),IF(AND(A105="g",B105="NA"),VLOOKUP(Q105,VOO,2),IF(AND(A105="f",B105="n2"),VLOOKUP(Q105,VOLF,2),IF(AND(A105="f",B105="n1"),VLOOKUP(Q105,VOF,2),IF(AND(A105="f",B105="NA"),VLOOKUP(Q105,VOO,2)))))))</f>
        <v>0</v>
      </c>
      <c r="S105" s="97" t="s">
        <v>3</v>
      </c>
      <c r="T105" s="81" t="b">
        <f>R105</f>
        <v>0</v>
      </c>
      <c r="U105" s="81" t="b">
        <f>R109</f>
        <v>0</v>
      </c>
      <c r="V105" s="82"/>
      <c r="W105" s="82"/>
      <c r="X105" s="82"/>
      <c r="Y105" s="433">
        <f>((T105+U105)/40)*9</f>
        <v>0</v>
      </c>
      <c r="Z105" s="434"/>
      <c r="AA105" s="434"/>
      <c r="AB105" s="434"/>
      <c r="AC105" s="435"/>
      <c r="AD105" s="97" t="s">
        <v>3</v>
      </c>
      <c r="AE105" s="98" t="e">
        <f>IF(A105="G",INDEX(Matrice_garçons,VLOOKUP(G105,NLigne_garçons,7),HLOOKUP(C105,NColonne_garçons,21)),INDEX(Matrice_filles,VLOOKUP(G105,NLigne_filles,8),HLOOKUP(C105,NColonne_filles,21)))</f>
        <v>#N/A</v>
      </c>
      <c r="AF105" s="98" t="e">
        <f>IF(A109="G",INDEX(Matrice_garçons,VLOOKUP(G109,NLigne_garçons,7),HLOOKUP(C109,NColonne_garçons,21)),INDEX(Matrice_filles,VLOOKUP(G109,NLigne_filles,8),HLOOKUP(C109,NColonne_filles,21)))</f>
        <v>#N/A</v>
      </c>
      <c r="AG105" s="99" t="e">
        <f>(AE105+AF105)/5.71</f>
        <v>#N/A</v>
      </c>
      <c r="AH105" s="461"/>
      <c r="AI105" s="463"/>
      <c r="AJ105" s="465"/>
      <c r="AK105" s="84"/>
      <c r="AL105" s="255" t="s">
        <v>3</v>
      </c>
      <c r="AM105" s="257">
        <f>H105+H109</f>
        <v>0</v>
      </c>
      <c r="AN105" s="257">
        <f>I105+I109</f>
        <v>0</v>
      </c>
      <c r="AO105" s="257">
        <f>J105+J109</f>
        <v>0</v>
      </c>
      <c r="AP105" s="259">
        <f>K105+K109</f>
        <v>0</v>
      </c>
    </row>
    <row r="106" spans="19:42" ht="15.75" customHeight="1" thickBot="1">
      <c r="S106" s="376" t="s">
        <v>62</v>
      </c>
      <c r="T106" s="377"/>
      <c r="U106" s="377"/>
      <c r="V106" s="377"/>
      <c r="W106" s="377"/>
      <c r="X106" s="377"/>
      <c r="Y106" s="377"/>
      <c r="Z106" s="377"/>
      <c r="AA106" s="377"/>
      <c r="AB106" s="377"/>
      <c r="AC106" s="377"/>
      <c r="AD106" s="378"/>
      <c r="AE106" s="457" t="s">
        <v>46</v>
      </c>
      <c r="AF106" s="422"/>
      <c r="AG106" s="425" t="s">
        <v>175</v>
      </c>
      <c r="AH106" s="425" t="s">
        <v>47</v>
      </c>
      <c r="AI106" s="415" t="s">
        <v>176</v>
      </c>
      <c r="AJ106" s="417" t="s">
        <v>23</v>
      </c>
      <c r="AL106" s="256" t="s">
        <v>126</v>
      </c>
      <c r="AM106" s="260">
        <f>RANK(AM105,AM105:AP105)</f>
        <v>1</v>
      </c>
      <c r="AN106" s="260">
        <f>RANK(AN105,AM105:AP105)</f>
        <v>1</v>
      </c>
      <c r="AO106" s="260">
        <f>RANK(AO105,AM105:AP105)</f>
        <v>1</v>
      </c>
      <c r="AP106" s="260">
        <f>RANK(AP105,AM105:AP105)</f>
        <v>1</v>
      </c>
    </row>
    <row r="107" spans="1:42" ht="15.75" customHeight="1">
      <c r="A107" s="100" t="s">
        <v>25</v>
      </c>
      <c r="B107" s="76" t="s">
        <v>26</v>
      </c>
      <c r="C107" s="73" t="s">
        <v>37</v>
      </c>
      <c r="D107" s="133" t="s">
        <v>12</v>
      </c>
      <c r="E107" s="101"/>
      <c r="F107" s="75" t="s">
        <v>1</v>
      </c>
      <c r="G107" s="76" t="s">
        <v>8</v>
      </c>
      <c r="H107" s="77" t="s">
        <v>65</v>
      </c>
      <c r="I107" s="77" t="s">
        <v>66</v>
      </c>
      <c r="J107" s="77" t="s">
        <v>67</v>
      </c>
      <c r="K107" s="76" t="s">
        <v>56</v>
      </c>
      <c r="L107" s="78" t="s">
        <v>140</v>
      </c>
      <c r="M107" s="78" t="s">
        <v>166</v>
      </c>
      <c r="N107" s="78" t="s">
        <v>145</v>
      </c>
      <c r="O107" s="78" t="s">
        <v>146</v>
      </c>
      <c r="P107" s="73" t="s">
        <v>9</v>
      </c>
      <c r="Q107" s="102" t="s">
        <v>10</v>
      </c>
      <c r="R107" s="231" t="s">
        <v>7</v>
      </c>
      <c r="S107" s="80"/>
      <c r="T107" s="90" t="s">
        <v>167</v>
      </c>
      <c r="U107" s="90" t="s">
        <v>7</v>
      </c>
      <c r="V107" s="90"/>
      <c r="W107" s="90"/>
      <c r="X107" s="90"/>
      <c r="Y107" s="90" t="s">
        <v>168</v>
      </c>
      <c r="Z107" s="90"/>
      <c r="AA107" s="90"/>
      <c r="AB107" s="90"/>
      <c r="AC107" s="130" t="s">
        <v>7</v>
      </c>
      <c r="AD107" s="334" t="s">
        <v>176</v>
      </c>
      <c r="AE107" s="458"/>
      <c r="AF107" s="424"/>
      <c r="AG107" s="426"/>
      <c r="AH107" s="426"/>
      <c r="AI107" s="416"/>
      <c r="AJ107" s="418"/>
      <c r="AL107" s="275"/>
      <c r="AM107" s="63"/>
      <c r="AN107" s="63"/>
      <c r="AO107" s="63"/>
      <c r="AP107" s="63"/>
    </row>
    <row r="108" spans="1:42" ht="15.75" customHeight="1">
      <c r="A108" s="87">
        <f>A104</f>
        <v>0</v>
      </c>
      <c r="B108" s="88" t="str">
        <f>B104</f>
        <v>N2</v>
      </c>
      <c r="C108" s="88">
        <f>C105</f>
        <v>0</v>
      </c>
      <c r="D108" s="108">
        <f>D104</f>
        <v>0</v>
      </c>
      <c r="E108" s="90" t="s">
        <v>2</v>
      </c>
      <c r="F108" s="91"/>
      <c r="G108" s="92">
        <f>F108-F109</f>
        <v>0</v>
      </c>
      <c r="H108" s="93"/>
      <c r="I108" s="93"/>
      <c r="J108" s="93"/>
      <c r="K108" s="92">
        <f>F108-(H108+I108+J108)</f>
        <v>0</v>
      </c>
      <c r="L108" s="92">
        <f>H108+I108+J108</f>
        <v>0</v>
      </c>
      <c r="M108" s="94" t="e">
        <f>(J108/F108)</f>
        <v>#DIV/0!</v>
      </c>
      <c r="N108" s="94" t="e">
        <f>I108/F108</f>
        <v>#DIV/0!</v>
      </c>
      <c r="O108" s="94" t="e">
        <f>(H108/F108)</f>
        <v>#DIV/0!</v>
      </c>
      <c r="P108" s="92">
        <f>F108+F109</f>
        <v>0</v>
      </c>
      <c r="Q108" s="95" t="e">
        <f>L108/P108</f>
        <v>#DIV/0!</v>
      </c>
      <c r="R108" s="232" t="b">
        <f>IF(AND(A108="g",B108="n2"),VLOOKUP(Q108,vol,2),IF(AND(A108="g",B108="n1"),VLOOKUP(Q108,VO,2),IF(AND(A108="g",B108="NA"),VLOOKUP(Q108,VOO,2),IF(AND(A108="f",B108="n2"),VLOOKUP(Q108,VOLF,2),IF(AND(A108="f",B108="n1"),VLOOKUP(Q108,VOF,2),IF(AND(A108="f",B108="NA"),VLOOKUP(Q108,VOO,2)))))))</f>
        <v>0</v>
      </c>
      <c r="S108" s="97" t="s">
        <v>2</v>
      </c>
      <c r="T108" s="117"/>
      <c r="U108" s="118">
        <f>MAX(V108:X108)</f>
        <v>0</v>
      </c>
      <c r="V108" s="119" t="b">
        <f>IF(T108="P",VLOOKUP(M104,'BAREMES TT'!$AI$4:$AL$25,2))</f>
        <v>0</v>
      </c>
      <c r="W108" s="119" t="b">
        <f>IF(T108="F",VLOOKUP(N104,'BAREMES TT'!$AI$4:$AL$25,3))</f>
        <v>0</v>
      </c>
      <c r="X108" s="119" t="b">
        <f>IF(T108="E",VLOOKUP(O104,'BAREMES TT'!$AI$4:$AL$25,4))</f>
        <v>0</v>
      </c>
      <c r="Y108" s="117"/>
      <c r="Z108" s="119" t="b">
        <f>IF(Y108="P",VLOOKUP(M108,'BAREMES TT'!$AI$4:$AL$25,2))</f>
        <v>0</v>
      </c>
      <c r="AA108" s="119" t="b">
        <f>IF(Y108="F",VLOOKUP(N108,'BAREMES TT'!$AI$4:$AL$25,3))</f>
        <v>0</v>
      </c>
      <c r="AB108" s="119" t="b">
        <f>IF(Y108="E",VLOOKUP(O108,'BAREMES TT'!$AI$4:$AL$25,4))</f>
        <v>0</v>
      </c>
      <c r="AC108" s="118">
        <f>MAX(Z108:AB108)</f>
        <v>0</v>
      </c>
      <c r="AD108" s="131">
        <f>(AC108+U108)/2</f>
        <v>0</v>
      </c>
      <c r="AE108" s="455">
        <f>D104</f>
        <v>0</v>
      </c>
      <c r="AF108" s="420"/>
      <c r="AG108" s="134">
        <f>Y104</f>
        <v>0</v>
      </c>
      <c r="AH108" s="134" t="e">
        <f>AG104</f>
        <v>#N/A</v>
      </c>
      <c r="AI108" s="135">
        <f>AD108</f>
        <v>0</v>
      </c>
      <c r="AJ108" s="140" t="e">
        <f>AG108+AH108+AI108</f>
        <v>#N/A</v>
      </c>
      <c r="AL108" s="275"/>
      <c r="AM108" s="63"/>
      <c r="AN108" s="63"/>
      <c r="AO108" s="63"/>
      <c r="AP108" s="63"/>
    </row>
    <row r="109" spans="1:38" ht="15.75" customHeight="1" thickBot="1">
      <c r="A109" s="109">
        <f>A105</f>
        <v>0</v>
      </c>
      <c r="B109" s="110" t="str">
        <f>B105</f>
        <v>N2</v>
      </c>
      <c r="C109" s="110">
        <f>C105</f>
        <v>0</v>
      </c>
      <c r="D109" s="122">
        <f>D105</f>
        <v>0</v>
      </c>
      <c r="E109" s="112" t="s">
        <v>3</v>
      </c>
      <c r="F109" s="113"/>
      <c r="G109" s="114">
        <f>F109-F108</f>
        <v>0</v>
      </c>
      <c r="H109" s="115"/>
      <c r="I109" s="115"/>
      <c r="J109" s="115"/>
      <c r="K109" s="114">
        <f>F109-(H109+I109+J109)</f>
        <v>0</v>
      </c>
      <c r="L109" s="114">
        <f>H109+I109+J109</f>
        <v>0</v>
      </c>
      <c r="M109" s="233" t="e">
        <f>(J109/F109)</f>
        <v>#DIV/0!</v>
      </c>
      <c r="N109" s="233" t="e">
        <f>I109/F109</f>
        <v>#DIV/0!</v>
      </c>
      <c r="O109" s="233" t="e">
        <f>(H109/F109)</f>
        <v>#DIV/0!</v>
      </c>
      <c r="P109" s="114">
        <f>P108</f>
        <v>0</v>
      </c>
      <c r="Q109" s="116" t="e">
        <f>L109/P109</f>
        <v>#DIV/0!</v>
      </c>
      <c r="R109" s="234" t="b">
        <f>IF(AND(A109="g",B109="n2"),VLOOKUP(Q109,vol,2),IF(AND(A109="g",B109="n1"),VLOOKUP(Q109,VO,2),IF(AND(A109="g",B109="NA"),VLOOKUP(Q109,VOO,2),IF(AND(A109="f",B109="n2"),VLOOKUP(Q109,VOLF,2),IF(AND(A109="f",B109="n1"),VLOOKUP(Q109,VOF,2),IF(AND(A109="f",B109="NA"),VLOOKUP(Q109,VOO,2)))))))</f>
        <v>0</v>
      </c>
      <c r="S109" s="106" t="s">
        <v>3</v>
      </c>
      <c r="T109" s="123"/>
      <c r="U109" s="124">
        <f>MAX(V109:X109)</f>
        <v>0</v>
      </c>
      <c r="V109" s="125" t="b">
        <f>IF(T109="P",VLOOKUP(M105,'BAREMES TT'!$AI$4:$AL$25,2))</f>
        <v>0</v>
      </c>
      <c r="W109" s="125" t="b">
        <f>IF(T109="F",VLOOKUP(N105,'BAREMES TT'!$AI$5:$AL$26,3))</f>
        <v>0</v>
      </c>
      <c r="X109" s="125" t="b">
        <f>IF(T109="E",VLOOKUP(O105,'BAREMES TT'!$AI$4:$AL$25,4))</f>
        <v>0</v>
      </c>
      <c r="Y109" s="123"/>
      <c r="Z109" s="125" t="b">
        <f>IF(Y109="P",VLOOKUP(M109,'BAREMES TT'!$AI$4:$AL$25,2))</f>
        <v>0</v>
      </c>
      <c r="AA109" s="125" t="b">
        <f>IF(Y109="F",VLOOKUP(N109,'BAREMES TT'!$AI$4:$AL$25,3))</f>
        <v>0</v>
      </c>
      <c r="AB109" s="125" t="b">
        <f>IF(Y109="E",VLOOKUP(O109,'BAREMES TT'!$AI$4:$AL$25,4))</f>
        <v>0</v>
      </c>
      <c r="AC109" s="124">
        <f>MAX(Z109:AB109)</f>
        <v>0</v>
      </c>
      <c r="AD109" s="126">
        <f>(AC109+U109)/2</f>
        <v>0</v>
      </c>
      <c r="AE109" s="456">
        <f>D105</f>
        <v>0</v>
      </c>
      <c r="AF109" s="414"/>
      <c r="AG109" s="136">
        <f>Y105</f>
        <v>0</v>
      </c>
      <c r="AH109" s="136" t="e">
        <f>AG105</f>
        <v>#N/A</v>
      </c>
      <c r="AI109" s="137">
        <f>AD109</f>
        <v>0</v>
      </c>
      <c r="AJ109" s="141" t="e">
        <f>AG109+AH109+AI109</f>
        <v>#N/A</v>
      </c>
      <c r="AL109" s="121"/>
    </row>
    <row r="110" ht="15.75" thickBot="1">
      <c r="AI110" s="63"/>
    </row>
    <row r="111" spans="1:36" ht="34.5" customHeight="1" thickBot="1">
      <c r="A111" s="366" t="s">
        <v>45</v>
      </c>
      <c r="B111" s="367"/>
      <c r="C111" s="367"/>
      <c r="D111" s="367"/>
      <c r="E111" s="367"/>
      <c r="F111" s="368"/>
      <c r="G111" s="142" t="s">
        <v>79</v>
      </c>
      <c r="H111" s="143"/>
      <c r="I111" s="268"/>
      <c r="J111" s="448" t="s">
        <v>63</v>
      </c>
      <c r="K111" s="449"/>
      <c r="L111" s="143"/>
      <c r="M111" s="59"/>
      <c r="N111" s="59"/>
      <c r="O111" s="59"/>
      <c r="Q111" s="450" t="s">
        <v>108</v>
      </c>
      <c r="R111" s="451"/>
      <c r="S111" s="451"/>
      <c r="T111" s="451"/>
      <c r="U111" s="451"/>
      <c r="V111" s="451"/>
      <c r="W111" s="451"/>
      <c r="X111" s="451"/>
      <c r="Y111" s="452"/>
      <c r="Z111" s="61"/>
      <c r="AA111" s="61"/>
      <c r="AB111" s="61"/>
      <c r="AD111" s="453"/>
      <c r="AE111" s="453"/>
      <c r="AF111" s="454"/>
      <c r="AG111" s="454"/>
      <c r="AH111" s="454"/>
      <c r="AI111" s="454"/>
      <c r="AJ111" s="454"/>
    </row>
    <row r="112" spans="1:42" ht="15.75" customHeight="1" thickBot="1">
      <c r="A112" s="62" t="s">
        <v>24</v>
      </c>
      <c r="B112" s="63"/>
      <c r="C112" s="63"/>
      <c r="D112" s="127"/>
      <c r="E112" s="63"/>
      <c r="F112" s="63"/>
      <c r="G112" s="64"/>
      <c r="H112" s="65">
        <v>1</v>
      </c>
      <c r="I112" s="65">
        <v>2</v>
      </c>
      <c r="J112" s="65">
        <v>3</v>
      </c>
      <c r="K112" s="66"/>
      <c r="L112" s="67" t="s">
        <v>0</v>
      </c>
      <c r="M112" s="67"/>
      <c r="N112" s="67"/>
      <c r="O112" s="67"/>
      <c r="P112" s="63"/>
      <c r="Q112" s="63"/>
      <c r="R112" s="63"/>
      <c r="S112" s="436" t="s">
        <v>61</v>
      </c>
      <c r="T112" s="437"/>
      <c r="U112" s="437"/>
      <c r="V112" s="437"/>
      <c r="W112" s="437"/>
      <c r="X112" s="437"/>
      <c r="Y112" s="437"/>
      <c r="Z112" s="437"/>
      <c r="AA112" s="437"/>
      <c r="AB112" s="437"/>
      <c r="AC112" s="438"/>
      <c r="AD112" s="439" t="s">
        <v>60</v>
      </c>
      <c r="AE112" s="440"/>
      <c r="AF112" s="440"/>
      <c r="AG112" s="441"/>
      <c r="AH112" s="459"/>
      <c r="AI112" s="445"/>
      <c r="AJ112" s="427">
        <v>12</v>
      </c>
      <c r="AK112" s="68"/>
      <c r="AL112" s="258"/>
      <c r="AM112" s="264" t="s">
        <v>5</v>
      </c>
      <c r="AN112" s="264" t="s">
        <v>6</v>
      </c>
      <c r="AO112" s="264" t="s">
        <v>130</v>
      </c>
      <c r="AP112" s="265" t="s">
        <v>130</v>
      </c>
    </row>
    <row r="113" spans="1:42" ht="15.75" customHeight="1">
      <c r="A113" s="71" t="s">
        <v>25</v>
      </c>
      <c r="B113" s="72" t="s">
        <v>26</v>
      </c>
      <c r="C113" s="73" t="s">
        <v>37</v>
      </c>
      <c r="D113" s="132" t="s">
        <v>11</v>
      </c>
      <c r="E113" s="74"/>
      <c r="F113" s="75" t="s">
        <v>1</v>
      </c>
      <c r="G113" s="76" t="s">
        <v>8</v>
      </c>
      <c r="H113" s="77" t="s">
        <v>65</v>
      </c>
      <c r="I113" s="77" t="s">
        <v>66</v>
      </c>
      <c r="J113" s="77" t="s">
        <v>67</v>
      </c>
      <c r="K113" s="76" t="s">
        <v>56</v>
      </c>
      <c r="L113" s="78" t="s">
        <v>140</v>
      </c>
      <c r="M113" s="78" t="s">
        <v>166</v>
      </c>
      <c r="N113" s="78" t="s">
        <v>145</v>
      </c>
      <c r="O113" s="78" t="s">
        <v>146</v>
      </c>
      <c r="P113" s="76" t="s">
        <v>9</v>
      </c>
      <c r="Q113" s="72" t="s">
        <v>10</v>
      </c>
      <c r="R113" s="231" t="s">
        <v>7</v>
      </c>
      <c r="S113" s="80"/>
      <c r="T113" s="81" t="s">
        <v>57</v>
      </c>
      <c r="U113" s="81" t="s">
        <v>58</v>
      </c>
      <c r="V113" s="82"/>
      <c r="W113" s="82"/>
      <c r="X113" s="82"/>
      <c r="Y113" s="430" t="s">
        <v>175</v>
      </c>
      <c r="Z113" s="431"/>
      <c r="AA113" s="431"/>
      <c r="AB113" s="431"/>
      <c r="AC113" s="432"/>
      <c r="AD113" s="80"/>
      <c r="AE113" s="81" t="s">
        <v>57</v>
      </c>
      <c r="AF113" s="81" t="s">
        <v>58</v>
      </c>
      <c r="AG113" s="333" t="s">
        <v>47</v>
      </c>
      <c r="AH113" s="460"/>
      <c r="AI113" s="462"/>
      <c r="AJ113" s="464"/>
      <c r="AK113" s="84"/>
      <c r="AL113" s="255" t="s">
        <v>2</v>
      </c>
      <c r="AM113" s="257">
        <f>H114+H118</f>
        <v>0</v>
      </c>
      <c r="AN113" s="257">
        <f>I114+I118</f>
        <v>0</v>
      </c>
      <c r="AO113" s="257">
        <f>J114+J118</f>
        <v>0</v>
      </c>
      <c r="AP113" s="259">
        <f>K114+K118</f>
        <v>0</v>
      </c>
    </row>
    <row r="114" spans="1:42" ht="15.75" customHeight="1">
      <c r="A114" s="87">
        <f>H111</f>
        <v>0</v>
      </c>
      <c r="B114" s="266" t="str">
        <f>IF(AM114=1,AM112,IF(AN114=1,AN112,IF(AO114=1,AO112,IF(AP114=1,AP112))))</f>
        <v>N2</v>
      </c>
      <c r="C114" s="88">
        <f>L111</f>
        <v>0</v>
      </c>
      <c r="D114" s="89"/>
      <c r="E114" s="90" t="s">
        <v>2</v>
      </c>
      <c r="F114" s="91"/>
      <c r="G114" s="92">
        <f>F114-F115</f>
        <v>0</v>
      </c>
      <c r="H114" s="93"/>
      <c r="I114" s="93"/>
      <c r="J114" s="93"/>
      <c r="K114" s="92">
        <f>F114-(H114+I114+J114)</f>
        <v>0</v>
      </c>
      <c r="L114" s="92">
        <f>H114+I114+J114</f>
        <v>0</v>
      </c>
      <c r="M114" s="94" t="e">
        <f>(J114/F114)</f>
        <v>#DIV/0!</v>
      </c>
      <c r="N114" s="94" t="e">
        <f>I114/F114</f>
        <v>#DIV/0!</v>
      </c>
      <c r="O114" s="94" t="e">
        <f>(H114/F114)</f>
        <v>#DIV/0!</v>
      </c>
      <c r="P114" s="92">
        <f>F114+F115</f>
        <v>0</v>
      </c>
      <c r="Q114" s="95" t="e">
        <f>L114/P114</f>
        <v>#DIV/0!</v>
      </c>
      <c r="R114" s="232" t="b">
        <f>IF(AND(A114="g",B114="n2"),VLOOKUP(Q114,vol,2),IF(AND(A114="g",B114="n1"),VLOOKUP(Q114,VO,2),IF(AND(A114="g",B114="NA"),VLOOKUP(Q114,VOO,2),IF(AND(A114="f",B114="n2"),VLOOKUP(Q114,VOLF,2),IF(AND(A114="f",B114="n1"),VLOOKUP(Q114,VOF,2),IF(AND(A114="f",B114="NA"),VLOOKUP(Q114,VOO,2)))))))</f>
        <v>0</v>
      </c>
      <c r="S114" s="97" t="s">
        <v>2</v>
      </c>
      <c r="T114" s="81" t="b">
        <f>R114</f>
        <v>0</v>
      </c>
      <c r="U114" s="81" t="b">
        <f>R118</f>
        <v>0</v>
      </c>
      <c r="V114" s="82"/>
      <c r="W114" s="82"/>
      <c r="X114" s="82"/>
      <c r="Y114" s="433">
        <f>((T114+U114)/40)*9</f>
        <v>0</v>
      </c>
      <c r="Z114" s="434"/>
      <c r="AA114" s="434"/>
      <c r="AB114" s="434"/>
      <c r="AC114" s="435"/>
      <c r="AD114" s="97" t="s">
        <v>2</v>
      </c>
      <c r="AE114" s="98" t="e">
        <f>IF(A114="G",INDEX(Matrice_garçons,VLOOKUP(G114,NLigne_garçons,7),HLOOKUP(C114,NColonne_garçons,21)),INDEX(Matrice_filles,VLOOKUP(G114,NLigne_filles,8),HLOOKUP(C114,NColonne_filles,21)))</f>
        <v>#N/A</v>
      </c>
      <c r="AF114" s="98" t="e">
        <f>IF(A118="G",INDEX(Matrice_garçons,VLOOKUP(G118,NLigne_garçons,7),HLOOKUP(C118,NColonne_garçons,21)),INDEX(Matrice_filles,VLOOKUP(G118,NLigne_filles,8),HLOOKUP(C118,NColonne_filles,21)))</f>
        <v>#N/A</v>
      </c>
      <c r="AG114" s="99" t="e">
        <f>(AE114+AF114)/5.71</f>
        <v>#N/A</v>
      </c>
      <c r="AH114" s="460"/>
      <c r="AI114" s="462"/>
      <c r="AJ114" s="464"/>
      <c r="AK114" s="84"/>
      <c r="AL114" s="255" t="s">
        <v>126</v>
      </c>
      <c r="AM114" s="257">
        <f>RANK(AM113,AM113:AP113)</f>
        <v>1</v>
      </c>
      <c r="AN114" s="257">
        <f>RANK(AN113,AM113:AP113)</f>
        <v>1</v>
      </c>
      <c r="AO114" s="257">
        <f>RANK(AO113,AM113:AP113)</f>
        <v>1</v>
      </c>
      <c r="AP114" s="259">
        <f>RANK(AP113,AM113:AP113)</f>
        <v>1</v>
      </c>
    </row>
    <row r="115" spans="1:42" ht="15.75" customHeight="1" thickBot="1">
      <c r="A115" s="109">
        <f>H111</f>
        <v>0</v>
      </c>
      <c r="B115" s="267" t="str">
        <f>IF(AM116=1,AM112,IF(AN116=1,AN112,IF(AO116=1,AO112,IF(AP116=1,AP112))))</f>
        <v>N2</v>
      </c>
      <c r="C115" s="110">
        <f>L111</f>
        <v>0</v>
      </c>
      <c r="D115" s="111"/>
      <c r="E115" s="112" t="s">
        <v>3</v>
      </c>
      <c r="F115" s="113"/>
      <c r="G115" s="114">
        <f>F115-F114</f>
        <v>0</v>
      </c>
      <c r="H115" s="115"/>
      <c r="I115" s="115"/>
      <c r="J115" s="115"/>
      <c r="K115" s="114">
        <f>F115-(H115+I115+J115)</f>
        <v>0</v>
      </c>
      <c r="L115" s="114">
        <f>H115+I115+J115</f>
        <v>0</v>
      </c>
      <c r="M115" s="233" t="e">
        <f>(J115/F115)</f>
        <v>#DIV/0!</v>
      </c>
      <c r="N115" s="233" t="e">
        <f>I115/F115</f>
        <v>#DIV/0!</v>
      </c>
      <c r="O115" s="233" t="e">
        <f>(H115/F115)</f>
        <v>#DIV/0!</v>
      </c>
      <c r="P115" s="114">
        <f>P114</f>
        <v>0</v>
      </c>
      <c r="Q115" s="116" t="e">
        <f>L115/P115</f>
        <v>#DIV/0!</v>
      </c>
      <c r="R115" s="234" t="b">
        <f>IF(AND(A115="g",B115="n2"),VLOOKUP(Q115,vol,2),IF(AND(A115="g",B115="n1"),VLOOKUP(Q115,VO,2),IF(AND(A115="g",B115="NA"),VLOOKUP(Q115,VOO,2),IF(AND(A115="f",B115="n2"),VLOOKUP(Q115,VOLF,2),IF(AND(A115="f",B115="n1"),VLOOKUP(Q115,VOF,2),IF(AND(A115="f",B115="NA"),VLOOKUP(Q115,VOO,2)))))))</f>
        <v>0</v>
      </c>
      <c r="S115" s="97" t="s">
        <v>3</v>
      </c>
      <c r="T115" s="81" t="b">
        <f>R115</f>
        <v>0</v>
      </c>
      <c r="U115" s="81" t="b">
        <f>R119</f>
        <v>0</v>
      </c>
      <c r="V115" s="82"/>
      <c r="W115" s="82"/>
      <c r="X115" s="82"/>
      <c r="Y115" s="433">
        <f>((T115+U115)/40)*9</f>
        <v>0</v>
      </c>
      <c r="Z115" s="434"/>
      <c r="AA115" s="434"/>
      <c r="AB115" s="434"/>
      <c r="AC115" s="435"/>
      <c r="AD115" s="97" t="s">
        <v>3</v>
      </c>
      <c r="AE115" s="98" t="e">
        <f>IF(A115="G",INDEX(Matrice_garçons,VLOOKUP(G115,NLigne_garçons,7),HLOOKUP(C115,NColonne_garçons,21)),INDEX(Matrice_filles,VLOOKUP(G115,NLigne_filles,8),HLOOKUP(C115,NColonne_filles,21)))</f>
        <v>#N/A</v>
      </c>
      <c r="AF115" s="98" t="e">
        <f>IF(A119="G",INDEX(Matrice_garçons,VLOOKUP(G119,NLigne_garçons,7),HLOOKUP(C119,NColonne_garçons,21)),INDEX(Matrice_filles,VLOOKUP(G119,NLigne_filles,8),HLOOKUP(C119,NColonne_filles,21)))</f>
        <v>#N/A</v>
      </c>
      <c r="AG115" s="99" t="e">
        <f>(AE115+AF115)/5.71</f>
        <v>#N/A</v>
      </c>
      <c r="AH115" s="461"/>
      <c r="AI115" s="463"/>
      <c r="AJ115" s="465"/>
      <c r="AK115" s="84"/>
      <c r="AL115" s="255" t="s">
        <v>3</v>
      </c>
      <c r="AM115" s="257">
        <f>H115+H119</f>
        <v>0</v>
      </c>
      <c r="AN115" s="257">
        <f>I115+I119</f>
        <v>0</v>
      </c>
      <c r="AO115" s="257">
        <f>J115+J119</f>
        <v>0</v>
      </c>
      <c r="AP115" s="259">
        <f>K115+K119</f>
        <v>0</v>
      </c>
    </row>
    <row r="116" spans="19:42" ht="15.75" customHeight="1" thickBot="1">
      <c r="S116" s="376" t="s">
        <v>62</v>
      </c>
      <c r="T116" s="377"/>
      <c r="U116" s="377"/>
      <c r="V116" s="377"/>
      <c r="W116" s="377"/>
      <c r="X116" s="377"/>
      <c r="Y116" s="377"/>
      <c r="Z116" s="377"/>
      <c r="AA116" s="377"/>
      <c r="AB116" s="377"/>
      <c r="AC116" s="377"/>
      <c r="AD116" s="378"/>
      <c r="AE116" s="457" t="s">
        <v>46</v>
      </c>
      <c r="AF116" s="422"/>
      <c r="AG116" s="425" t="s">
        <v>175</v>
      </c>
      <c r="AH116" s="425" t="s">
        <v>47</v>
      </c>
      <c r="AI116" s="415" t="s">
        <v>176</v>
      </c>
      <c r="AJ116" s="417" t="s">
        <v>23</v>
      </c>
      <c r="AL116" s="256" t="s">
        <v>126</v>
      </c>
      <c r="AM116" s="260">
        <f>RANK(AM115,AM115:AP115)</f>
        <v>1</v>
      </c>
      <c r="AN116" s="260">
        <f>RANK(AN115,AM115:AP115)</f>
        <v>1</v>
      </c>
      <c r="AO116" s="260">
        <f>RANK(AO115,AM115:AP115)</f>
        <v>1</v>
      </c>
      <c r="AP116" s="260">
        <f>RANK(AP115,AM115:AP115)</f>
        <v>1</v>
      </c>
    </row>
    <row r="117" spans="1:42" ht="15.75" customHeight="1">
      <c r="A117" s="100" t="s">
        <v>25</v>
      </c>
      <c r="B117" s="76" t="s">
        <v>26</v>
      </c>
      <c r="C117" s="73" t="s">
        <v>37</v>
      </c>
      <c r="D117" s="133" t="s">
        <v>12</v>
      </c>
      <c r="E117" s="101"/>
      <c r="F117" s="75" t="s">
        <v>1</v>
      </c>
      <c r="G117" s="76" t="s">
        <v>8</v>
      </c>
      <c r="H117" s="77" t="s">
        <v>65</v>
      </c>
      <c r="I117" s="77" t="s">
        <v>66</v>
      </c>
      <c r="J117" s="77" t="s">
        <v>67</v>
      </c>
      <c r="K117" s="76" t="s">
        <v>56</v>
      </c>
      <c r="L117" s="78" t="s">
        <v>140</v>
      </c>
      <c r="M117" s="78" t="s">
        <v>166</v>
      </c>
      <c r="N117" s="78" t="s">
        <v>145</v>
      </c>
      <c r="O117" s="78" t="s">
        <v>146</v>
      </c>
      <c r="P117" s="73" t="s">
        <v>9</v>
      </c>
      <c r="Q117" s="102" t="s">
        <v>10</v>
      </c>
      <c r="R117" s="231" t="s">
        <v>7</v>
      </c>
      <c r="S117" s="80"/>
      <c r="T117" s="90" t="s">
        <v>167</v>
      </c>
      <c r="U117" s="90" t="s">
        <v>7</v>
      </c>
      <c r="V117" s="90"/>
      <c r="W117" s="90"/>
      <c r="X117" s="90"/>
      <c r="Y117" s="90" t="s">
        <v>168</v>
      </c>
      <c r="Z117" s="90"/>
      <c r="AA117" s="90"/>
      <c r="AB117" s="90"/>
      <c r="AC117" s="130" t="s">
        <v>7</v>
      </c>
      <c r="AD117" s="334" t="s">
        <v>176</v>
      </c>
      <c r="AE117" s="458"/>
      <c r="AF117" s="424"/>
      <c r="AG117" s="426"/>
      <c r="AH117" s="426"/>
      <c r="AI117" s="416"/>
      <c r="AJ117" s="418"/>
      <c r="AL117" s="275"/>
      <c r="AM117" s="63"/>
      <c r="AN117" s="63"/>
      <c r="AO117" s="63"/>
      <c r="AP117" s="63"/>
    </row>
    <row r="118" spans="1:42" ht="15.75" customHeight="1">
      <c r="A118" s="87">
        <f>A114</f>
        <v>0</v>
      </c>
      <c r="B118" s="88" t="str">
        <f>B114</f>
        <v>N2</v>
      </c>
      <c r="C118" s="88">
        <f>C115</f>
        <v>0</v>
      </c>
      <c r="D118" s="108">
        <f>D114</f>
        <v>0</v>
      </c>
      <c r="E118" s="90" t="s">
        <v>2</v>
      </c>
      <c r="F118" s="91"/>
      <c r="G118" s="92">
        <f>F118-F119</f>
        <v>0</v>
      </c>
      <c r="H118" s="93"/>
      <c r="I118" s="93"/>
      <c r="J118" s="93"/>
      <c r="K118" s="92">
        <f>F118-(H118+I118+J118)</f>
        <v>0</v>
      </c>
      <c r="L118" s="92">
        <f>H118+I118+J118</f>
        <v>0</v>
      </c>
      <c r="M118" s="94" t="e">
        <f>(J118/F118)</f>
        <v>#DIV/0!</v>
      </c>
      <c r="N118" s="94" t="e">
        <f>I118/F118</f>
        <v>#DIV/0!</v>
      </c>
      <c r="O118" s="94" t="e">
        <f>(H118/F118)</f>
        <v>#DIV/0!</v>
      </c>
      <c r="P118" s="92">
        <f>F118+F119</f>
        <v>0</v>
      </c>
      <c r="Q118" s="95" t="e">
        <f>L118/P118</f>
        <v>#DIV/0!</v>
      </c>
      <c r="R118" s="232" t="b">
        <f>IF(AND(A118="g",B118="n2"),VLOOKUP(Q118,vol,2),IF(AND(A118="g",B118="n1"),VLOOKUP(Q118,VO,2),IF(AND(A118="g",B118="NA"),VLOOKUP(Q118,VOO,2),IF(AND(A118="f",B118="n2"),VLOOKUP(Q118,VOLF,2),IF(AND(A118="f",B118="n1"),VLOOKUP(Q118,VOF,2),IF(AND(A118="f",B118="NA"),VLOOKUP(Q118,VOO,2)))))))</f>
        <v>0</v>
      </c>
      <c r="S118" s="97" t="s">
        <v>2</v>
      </c>
      <c r="T118" s="117"/>
      <c r="U118" s="118">
        <f>MAX(V118:X118)</f>
        <v>0</v>
      </c>
      <c r="V118" s="119" t="b">
        <f>IF(T118="P",VLOOKUP(M114,'BAREMES TT'!$AI$4:$AL$25,2))</f>
        <v>0</v>
      </c>
      <c r="W118" s="119" t="b">
        <f>IF(T118="F",VLOOKUP(N114,'BAREMES TT'!$AI$4:$AL$25,3))</f>
        <v>0</v>
      </c>
      <c r="X118" s="119" t="b">
        <f>IF(T118="E",VLOOKUP(O114,'BAREMES TT'!$AI$4:$AL$25,4))</f>
        <v>0</v>
      </c>
      <c r="Y118" s="117"/>
      <c r="Z118" s="119" t="b">
        <f>IF(Y118="P",VLOOKUP(M118,'BAREMES TT'!$AI$4:$AL$25,2))</f>
        <v>0</v>
      </c>
      <c r="AA118" s="119" t="b">
        <f>IF(Y118="F",VLOOKUP(N118,'BAREMES TT'!$AI$4:$AL$25,3))</f>
        <v>0</v>
      </c>
      <c r="AB118" s="119" t="b">
        <f>IF(Y118="E",VLOOKUP(O118,'BAREMES TT'!$AI$4:$AL$25,4))</f>
        <v>0</v>
      </c>
      <c r="AC118" s="118">
        <f>MAX(Z118:AB118)</f>
        <v>0</v>
      </c>
      <c r="AD118" s="131">
        <f>(AC118+U118)/2</f>
        <v>0</v>
      </c>
      <c r="AE118" s="455">
        <f>D114</f>
        <v>0</v>
      </c>
      <c r="AF118" s="420"/>
      <c r="AG118" s="134">
        <f>Y114</f>
        <v>0</v>
      </c>
      <c r="AH118" s="134" t="e">
        <f>AG114</f>
        <v>#N/A</v>
      </c>
      <c r="AI118" s="135">
        <f>AD118</f>
        <v>0</v>
      </c>
      <c r="AJ118" s="140" t="e">
        <f>AG118+AH118+AI118</f>
        <v>#N/A</v>
      </c>
      <c r="AL118" s="275"/>
      <c r="AM118" s="63"/>
      <c r="AN118" s="63"/>
      <c r="AO118" s="63"/>
      <c r="AP118" s="63"/>
    </row>
    <row r="119" spans="1:38" ht="15.75" customHeight="1" thickBot="1">
      <c r="A119" s="109">
        <f>A115</f>
        <v>0</v>
      </c>
      <c r="B119" s="110" t="str">
        <f>B115</f>
        <v>N2</v>
      </c>
      <c r="C119" s="110">
        <f>C115</f>
        <v>0</v>
      </c>
      <c r="D119" s="122">
        <f>D115</f>
        <v>0</v>
      </c>
      <c r="E119" s="112" t="s">
        <v>3</v>
      </c>
      <c r="F119" s="113"/>
      <c r="G119" s="114">
        <f>F119-F118</f>
        <v>0</v>
      </c>
      <c r="H119" s="115"/>
      <c r="I119" s="115"/>
      <c r="J119" s="115"/>
      <c r="K119" s="114">
        <f>F119-(H119+I119+J119)</f>
        <v>0</v>
      </c>
      <c r="L119" s="114">
        <f>H119+I119+J119</f>
        <v>0</v>
      </c>
      <c r="M119" s="233" t="e">
        <f>(J119/F119)</f>
        <v>#DIV/0!</v>
      </c>
      <c r="N119" s="233" t="e">
        <f>I119/F119</f>
        <v>#DIV/0!</v>
      </c>
      <c r="O119" s="233" t="e">
        <f>(H119/F119)</f>
        <v>#DIV/0!</v>
      </c>
      <c r="P119" s="114">
        <f>P118</f>
        <v>0</v>
      </c>
      <c r="Q119" s="116" t="e">
        <f>L119/P119</f>
        <v>#DIV/0!</v>
      </c>
      <c r="R119" s="234" t="b">
        <f>IF(AND(A119="g",B119="n2"),VLOOKUP(Q119,vol,2),IF(AND(A119="g",B119="n1"),VLOOKUP(Q119,VO,2),IF(AND(A119="g",B119="NA"),VLOOKUP(Q119,VOO,2),IF(AND(A119="f",B119="n2"),VLOOKUP(Q119,VOLF,2),IF(AND(A119="f",B119="n1"),VLOOKUP(Q119,VOF,2),IF(AND(A119="f",B119="NA"),VLOOKUP(Q119,VOO,2)))))))</f>
        <v>0</v>
      </c>
      <c r="S119" s="106" t="s">
        <v>3</v>
      </c>
      <c r="T119" s="123"/>
      <c r="U119" s="124">
        <f>MAX(V119:X119)</f>
        <v>0</v>
      </c>
      <c r="V119" s="125" t="b">
        <f>IF(T119="P",VLOOKUP(M115,'BAREMES TT'!$AI$4:$AL$25,2))</f>
        <v>0</v>
      </c>
      <c r="W119" s="125" t="b">
        <f>IF(T119="F",VLOOKUP(N115,'BAREMES TT'!$AI$5:$AL$26,3))</f>
        <v>0</v>
      </c>
      <c r="X119" s="125" t="b">
        <f>IF(T119="E",VLOOKUP(O115,'BAREMES TT'!$AI$4:$AL$25,4))</f>
        <v>0</v>
      </c>
      <c r="Y119" s="123"/>
      <c r="Z119" s="125" t="b">
        <f>IF(Y119="P",VLOOKUP(M119,'BAREMES TT'!$AI$4:$AL$25,2))</f>
        <v>0</v>
      </c>
      <c r="AA119" s="125" t="b">
        <f>IF(Y119="F",VLOOKUP(N119,'BAREMES TT'!$AI$4:$AL$25,3))</f>
        <v>0</v>
      </c>
      <c r="AB119" s="125" t="b">
        <f>IF(Y119="E",VLOOKUP(O119,'BAREMES TT'!$AI$4:$AL$25,4))</f>
        <v>0</v>
      </c>
      <c r="AC119" s="124">
        <f>MAX(Z119:AB119)</f>
        <v>0</v>
      </c>
      <c r="AD119" s="126">
        <f>(AC119+U119)/2</f>
        <v>0</v>
      </c>
      <c r="AE119" s="456">
        <f>D115</f>
        <v>0</v>
      </c>
      <c r="AF119" s="414"/>
      <c r="AG119" s="136">
        <f>Y115</f>
        <v>0</v>
      </c>
      <c r="AH119" s="136" t="e">
        <f>AG115</f>
        <v>#N/A</v>
      </c>
      <c r="AI119" s="137">
        <f>AD119</f>
        <v>0</v>
      </c>
      <c r="AJ119" s="141" t="e">
        <f>AG119+AH119+AI119</f>
        <v>#N/A</v>
      </c>
      <c r="AL119" s="121"/>
    </row>
    <row r="120" ht="15">
      <c r="AI120" s="63"/>
    </row>
  </sheetData>
  <sheetProtection/>
  <mergeCells count="252">
    <mergeCell ref="AI2:AI5"/>
    <mergeCell ref="A1:F1"/>
    <mergeCell ref="J1:K1"/>
    <mergeCell ref="Q1:Y1"/>
    <mergeCell ref="AD1:AE1"/>
    <mergeCell ref="AE6:AF7"/>
    <mergeCell ref="AG6:AG7"/>
    <mergeCell ref="AF1:AJ1"/>
    <mergeCell ref="S2:AC2"/>
    <mergeCell ref="AD2:AG2"/>
    <mergeCell ref="Y3:AC3"/>
    <mergeCell ref="AJ2:AJ5"/>
    <mergeCell ref="Y4:AC4"/>
    <mergeCell ref="Y5:AC5"/>
    <mergeCell ref="AH2:AH5"/>
    <mergeCell ref="A11:F11"/>
    <mergeCell ref="J11:K11"/>
    <mergeCell ref="Q11:Y11"/>
    <mergeCell ref="AD11:AE11"/>
    <mergeCell ref="AI6:AI7"/>
    <mergeCell ref="AJ6:AJ7"/>
    <mergeCell ref="AE8:AF8"/>
    <mergeCell ref="AH6:AH7"/>
    <mergeCell ref="AE9:AF9"/>
    <mergeCell ref="S6:AD6"/>
    <mergeCell ref="AF11:AJ11"/>
    <mergeCell ref="S12:AC12"/>
    <mergeCell ref="AD12:AG12"/>
    <mergeCell ref="AH12:AH15"/>
    <mergeCell ref="AI12:AI15"/>
    <mergeCell ref="AJ12:AJ15"/>
    <mergeCell ref="Y13:AC13"/>
    <mergeCell ref="Y14:AC14"/>
    <mergeCell ref="Y15:AC15"/>
    <mergeCell ref="AJ16:AJ17"/>
    <mergeCell ref="AE18:AF18"/>
    <mergeCell ref="AE19:AF19"/>
    <mergeCell ref="S16:AD16"/>
    <mergeCell ref="AE16:AF17"/>
    <mergeCell ref="AG16:AG17"/>
    <mergeCell ref="AH16:AH17"/>
    <mergeCell ref="Y25:AC25"/>
    <mergeCell ref="A21:F21"/>
    <mergeCell ref="J21:K21"/>
    <mergeCell ref="Q21:Y21"/>
    <mergeCell ref="AD21:AE21"/>
    <mergeCell ref="AI16:AI17"/>
    <mergeCell ref="AG26:AG27"/>
    <mergeCell ref="AH26:AH27"/>
    <mergeCell ref="AF21:AJ21"/>
    <mergeCell ref="S22:AC22"/>
    <mergeCell ref="AD22:AG22"/>
    <mergeCell ref="AH22:AH25"/>
    <mergeCell ref="AI22:AI25"/>
    <mergeCell ref="AJ22:AJ25"/>
    <mergeCell ref="Y23:AC23"/>
    <mergeCell ref="Y24:AC24"/>
    <mergeCell ref="A31:F31"/>
    <mergeCell ref="J31:K31"/>
    <mergeCell ref="Q31:Y31"/>
    <mergeCell ref="AD31:AE31"/>
    <mergeCell ref="AI26:AI27"/>
    <mergeCell ref="AJ26:AJ27"/>
    <mergeCell ref="AE28:AF28"/>
    <mergeCell ref="AE29:AF29"/>
    <mergeCell ref="S26:AD26"/>
    <mergeCell ref="AE26:AF27"/>
    <mergeCell ref="AF31:AJ31"/>
    <mergeCell ref="S32:AC32"/>
    <mergeCell ref="AD32:AG32"/>
    <mergeCell ref="AH32:AH35"/>
    <mergeCell ref="AI32:AI35"/>
    <mergeCell ref="AJ32:AJ35"/>
    <mergeCell ref="Y33:AC33"/>
    <mergeCell ref="Y34:AC34"/>
    <mergeCell ref="Y35:AC35"/>
    <mergeCell ref="AJ36:AJ37"/>
    <mergeCell ref="AE38:AF38"/>
    <mergeCell ref="AE39:AF39"/>
    <mergeCell ref="S36:AD36"/>
    <mergeCell ref="AE36:AF37"/>
    <mergeCell ref="AG36:AG37"/>
    <mergeCell ref="AH36:AH37"/>
    <mergeCell ref="Y45:AC45"/>
    <mergeCell ref="A41:F41"/>
    <mergeCell ref="J41:K41"/>
    <mergeCell ref="Q41:Y41"/>
    <mergeCell ref="AD41:AE41"/>
    <mergeCell ref="AI36:AI37"/>
    <mergeCell ref="AG46:AG47"/>
    <mergeCell ref="AH46:AH47"/>
    <mergeCell ref="AF41:AJ41"/>
    <mergeCell ref="S42:AC42"/>
    <mergeCell ref="AD42:AG42"/>
    <mergeCell ref="AH42:AH45"/>
    <mergeCell ref="AI42:AI45"/>
    <mergeCell ref="AJ42:AJ45"/>
    <mergeCell ref="Y43:AC43"/>
    <mergeCell ref="Y44:AC44"/>
    <mergeCell ref="A51:F51"/>
    <mergeCell ref="J51:K51"/>
    <mergeCell ref="Q51:Y51"/>
    <mergeCell ref="AD51:AE51"/>
    <mergeCell ref="AI46:AI47"/>
    <mergeCell ref="AJ46:AJ47"/>
    <mergeCell ref="AE48:AF48"/>
    <mergeCell ref="AE49:AF49"/>
    <mergeCell ref="S46:AD46"/>
    <mergeCell ref="AE46:AF47"/>
    <mergeCell ref="AF51:AJ51"/>
    <mergeCell ref="S52:AC52"/>
    <mergeCell ref="AD52:AG52"/>
    <mergeCell ref="AH52:AH55"/>
    <mergeCell ref="AI52:AI55"/>
    <mergeCell ref="AJ52:AJ55"/>
    <mergeCell ref="Y53:AC53"/>
    <mergeCell ref="Y54:AC54"/>
    <mergeCell ref="Y55:AC55"/>
    <mergeCell ref="AJ56:AJ57"/>
    <mergeCell ref="AE58:AF58"/>
    <mergeCell ref="AE59:AF59"/>
    <mergeCell ref="S56:AD56"/>
    <mergeCell ref="AE56:AF57"/>
    <mergeCell ref="AG56:AG57"/>
    <mergeCell ref="AH56:AH57"/>
    <mergeCell ref="Y65:AC65"/>
    <mergeCell ref="A61:F61"/>
    <mergeCell ref="J61:K61"/>
    <mergeCell ref="Q61:Y61"/>
    <mergeCell ref="AD61:AE61"/>
    <mergeCell ref="AI56:AI57"/>
    <mergeCell ref="AG66:AG67"/>
    <mergeCell ref="AH66:AH67"/>
    <mergeCell ref="AF61:AJ61"/>
    <mergeCell ref="S62:AC62"/>
    <mergeCell ref="AD62:AG62"/>
    <mergeCell ref="AH62:AH65"/>
    <mergeCell ref="AI62:AI65"/>
    <mergeCell ref="AJ62:AJ65"/>
    <mergeCell ref="Y63:AC63"/>
    <mergeCell ref="Y64:AC64"/>
    <mergeCell ref="A71:F71"/>
    <mergeCell ref="J71:K71"/>
    <mergeCell ref="Q71:Y71"/>
    <mergeCell ref="AD71:AE71"/>
    <mergeCell ref="AI66:AI67"/>
    <mergeCell ref="AJ66:AJ67"/>
    <mergeCell ref="AE68:AF68"/>
    <mergeCell ref="AE69:AF69"/>
    <mergeCell ref="S66:AD66"/>
    <mergeCell ref="AE66:AF67"/>
    <mergeCell ref="AF71:AJ71"/>
    <mergeCell ref="S72:AC72"/>
    <mergeCell ref="AD72:AG72"/>
    <mergeCell ref="AH72:AH75"/>
    <mergeCell ref="AI72:AI75"/>
    <mergeCell ref="AJ72:AJ75"/>
    <mergeCell ref="Y73:AC73"/>
    <mergeCell ref="Y74:AC74"/>
    <mergeCell ref="Y75:AC75"/>
    <mergeCell ref="AJ76:AJ77"/>
    <mergeCell ref="AE78:AF78"/>
    <mergeCell ref="AE79:AF79"/>
    <mergeCell ref="S76:AD76"/>
    <mergeCell ref="AE76:AF77"/>
    <mergeCell ref="AG76:AG77"/>
    <mergeCell ref="AH76:AH77"/>
    <mergeCell ref="Y85:AC85"/>
    <mergeCell ref="A81:F81"/>
    <mergeCell ref="J81:K81"/>
    <mergeCell ref="Q81:Y81"/>
    <mergeCell ref="AD81:AE81"/>
    <mergeCell ref="AI76:AI77"/>
    <mergeCell ref="AG86:AG87"/>
    <mergeCell ref="AH86:AH87"/>
    <mergeCell ref="AF81:AJ81"/>
    <mergeCell ref="S82:AC82"/>
    <mergeCell ref="AD82:AG82"/>
    <mergeCell ref="AH82:AH85"/>
    <mergeCell ref="AI82:AI85"/>
    <mergeCell ref="AJ82:AJ85"/>
    <mergeCell ref="Y83:AC83"/>
    <mergeCell ref="Y84:AC84"/>
    <mergeCell ref="A91:F91"/>
    <mergeCell ref="J91:K91"/>
    <mergeCell ref="Q91:Y91"/>
    <mergeCell ref="AD91:AE91"/>
    <mergeCell ref="AI86:AI87"/>
    <mergeCell ref="AJ86:AJ87"/>
    <mergeCell ref="AE88:AF88"/>
    <mergeCell ref="AE89:AF89"/>
    <mergeCell ref="S86:AD86"/>
    <mergeCell ref="AE86:AF87"/>
    <mergeCell ref="AF91:AJ91"/>
    <mergeCell ref="S92:AC92"/>
    <mergeCell ref="AD92:AG92"/>
    <mergeCell ref="AH92:AH95"/>
    <mergeCell ref="AI92:AI95"/>
    <mergeCell ref="AJ92:AJ95"/>
    <mergeCell ref="Y93:AC93"/>
    <mergeCell ref="Y94:AC94"/>
    <mergeCell ref="Y95:AC95"/>
    <mergeCell ref="AJ96:AJ97"/>
    <mergeCell ref="AE98:AF98"/>
    <mergeCell ref="AE99:AF99"/>
    <mergeCell ref="S96:AD96"/>
    <mergeCell ref="AE96:AF97"/>
    <mergeCell ref="AG96:AG97"/>
    <mergeCell ref="AH96:AH97"/>
    <mergeCell ref="Y105:AC105"/>
    <mergeCell ref="A101:F101"/>
    <mergeCell ref="J101:K101"/>
    <mergeCell ref="Q101:Y101"/>
    <mergeCell ref="AD101:AE101"/>
    <mergeCell ref="AI96:AI97"/>
    <mergeCell ref="AG106:AG107"/>
    <mergeCell ref="AH106:AH107"/>
    <mergeCell ref="AF101:AJ101"/>
    <mergeCell ref="S102:AC102"/>
    <mergeCell ref="AD102:AG102"/>
    <mergeCell ref="AH102:AH105"/>
    <mergeCell ref="AI102:AI105"/>
    <mergeCell ref="AJ102:AJ105"/>
    <mergeCell ref="Y103:AC103"/>
    <mergeCell ref="Y104:AC104"/>
    <mergeCell ref="A111:F111"/>
    <mergeCell ref="J111:K111"/>
    <mergeCell ref="Q111:Y111"/>
    <mergeCell ref="AD111:AE111"/>
    <mergeCell ref="AI106:AI107"/>
    <mergeCell ref="AJ106:AJ107"/>
    <mergeCell ref="AE108:AF108"/>
    <mergeCell ref="AE109:AF109"/>
    <mergeCell ref="S106:AD106"/>
    <mergeCell ref="AE106:AF107"/>
    <mergeCell ref="AF111:AJ111"/>
    <mergeCell ref="S112:AC112"/>
    <mergeCell ref="AD112:AG112"/>
    <mergeCell ref="AH112:AH115"/>
    <mergeCell ref="AI112:AI115"/>
    <mergeCell ref="AJ112:AJ115"/>
    <mergeCell ref="Y113:AC113"/>
    <mergeCell ref="Y114:AC114"/>
    <mergeCell ref="Y115:AC115"/>
    <mergeCell ref="AI116:AI117"/>
    <mergeCell ref="AJ116:AJ117"/>
    <mergeCell ref="AE118:AF118"/>
    <mergeCell ref="AE119:AF119"/>
    <mergeCell ref="S116:AD116"/>
    <mergeCell ref="AE116:AF117"/>
    <mergeCell ref="AG116:AG117"/>
    <mergeCell ref="AH116:AH117"/>
  </mergeCells>
  <printOptions horizontalCentered="1" verticalCentered="1"/>
  <pageMargins left="0.11811023622047245" right="0.1968503937007874" top="0" bottom="0" header="0.5118110236220472" footer="0.511811023622047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AMATTE LIONEL</dc:creator>
  <cp:keywords/>
  <dc:description/>
  <cp:lastModifiedBy>Amatte</cp:lastModifiedBy>
  <cp:lastPrinted>2008-02-25T14:12:47Z</cp:lastPrinted>
  <dcterms:created xsi:type="dcterms:W3CDTF">2001-10-07T13:40:58Z</dcterms:created>
  <dcterms:modified xsi:type="dcterms:W3CDTF">2012-10-02T00:11:29Z</dcterms:modified>
  <cp:category/>
  <cp:version/>
  <cp:contentType/>
  <cp:contentStatus/>
</cp:coreProperties>
</file>